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cherbort\Desktop\"/>
    </mc:Choice>
  </mc:AlternateContent>
  <workbookProtection workbookAlgorithmName="SHA-512" workbookHashValue="8tX6cQDFY4TF+y86C/eb8JnEeQ0LUsQRLgstrF6IvSGXEh2zTjgXE1fAVQUQe9TYWBNdWxIyZ5DqOv+Nq2C+LQ==" workbookSaltValue="8IxO/gSZqS/fIqp6m4YFqw==" workbookSpinCount="100000" lockStructure="1"/>
  <bookViews>
    <workbookView xWindow="0" yWindow="0" windowWidth="28800" windowHeight="12300"/>
  </bookViews>
  <sheets>
    <sheet name="Perpetual Pricing" sheetId="3" r:id="rId1"/>
    <sheet name="BASE" sheetId="1" state="hidden" r:id="rId2"/>
    <sheet name="XE" sheetId="2" state="hidden" r:id="rId3"/>
    <sheet name="Perpetual Pricing (2)" sheetId="7" state="hidden" r:id="rId4"/>
    <sheet name="PARTNERPROGRAM" sheetId="6" state="hidden" r:id="rId5"/>
    <sheet name="Phrasing" sheetId="5" state="hidden" r:id="rId6"/>
  </sheets>
  <definedNames>
    <definedName name="_xlnm.Print_Area" localSheetId="1">BASE!$A$1:$K$354</definedName>
    <definedName name="_xlnm.Print_Area" localSheetId="0">'Perpetual Pricing'!$A$1:$K$355</definedName>
    <definedName name="_xlnm.Print_Area" localSheetId="3">'Perpetual Pricing (2)'!$A$1:$D$119</definedName>
    <definedName name="_xlnm.Print_Area" localSheetId="5">Phrasing!$A$2:$A$154</definedName>
    <definedName name="Z_61E95A56_DF17_4776_932B_CA2E16961691_.wvu.Rows" localSheetId="1">BASE!$11288:$23287</definedName>
    <definedName name="Z_61E95A56_DF17_4776_932B_CA2E16961691_.wvu.Rows" localSheetId="0">'Perpetual Pricing'!$11289:$23288</definedName>
    <definedName name="Z_61E95A56_DF17_4776_932B_CA2E16961691_.wvu.Rows" localSheetId="3">'Perpetual Pricing (2)'!$10877:$22876</definedName>
    <definedName name="Z_61E95A56_DF17_4776_932B_CA2E16961691_.wvu.Rows" localSheetId="5">Phrasing!$10616:$22615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3" l="1"/>
  <c r="A318" i="7" l="1"/>
  <c r="A255" i="7"/>
  <c r="A192" i="7"/>
  <c r="A119" i="7"/>
  <c r="A317" i="7"/>
  <c r="A254" i="7"/>
  <c r="A191" i="7"/>
  <c r="A118" i="7"/>
  <c r="A316" i="7"/>
  <c r="A253" i="7"/>
  <c r="A190" i="7"/>
  <c r="A117" i="7"/>
  <c r="A116" i="7"/>
  <c r="B116" i="7"/>
  <c r="A115" i="7"/>
  <c r="B115" i="7"/>
  <c r="A114" i="7"/>
  <c r="B114" i="7"/>
  <c r="A113" i="7"/>
  <c r="B113" i="7"/>
  <c r="A112" i="7"/>
  <c r="A111" i="7"/>
  <c r="A110" i="7"/>
  <c r="A109" i="7"/>
  <c r="A108" i="7"/>
  <c r="A315" i="7"/>
  <c r="A107" i="7"/>
  <c r="A314" i="7"/>
  <c r="A106" i="7"/>
  <c r="A313" i="7"/>
  <c r="A105" i="7"/>
  <c r="A312" i="7"/>
  <c r="A104" i="7"/>
  <c r="A311" i="7"/>
  <c r="A252" i="7"/>
  <c r="A189" i="7"/>
  <c r="A103" i="7"/>
  <c r="A310" i="7"/>
  <c r="A251" i="7"/>
  <c r="A188" i="7"/>
  <c r="A102" i="7"/>
  <c r="A309" i="7"/>
  <c r="A101" i="7"/>
  <c r="A308" i="7"/>
  <c r="A100" i="7"/>
  <c r="A307" i="7"/>
  <c r="A250" i="7"/>
  <c r="A187" i="7"/>
  <c r="A99" i="7"/>
  <c r="A306" i="7"/>
  <c r="A249" i="7"/>
  <c r="A186" i="7"/>
  <c r="A98" i="7"/>
  <c r="A305" i="7"/>
  <c r="A248" i="7"/>
  <c r="A185" i="7"/>
  <c r="A97" i="7"/>
  <c r="A304" i="7"/>
  <c r="A247" i="7"/>
  <c r="A184" i="7"/>
  <c r="A96" i="7"/>
  <c r="A303" i="7"/>
  <c r="A246" i="7"/>
  <c r="A183" i="7"/>
  <c r="A95" i="7"/>
  <c r="A302" i="7"/>
  <c r="A245" i="7"/>
  <c r="A182" i="7"/>
  <c r="A94" i="7"/>
  <c r="A301" i="7"/>
  <c r="A244" i="7"/>
  <c r="A181" i="7"/>
  <c r="A93" i="7"/>
  <c r="A300" i="7"/>
  <c r="A243" i="7"/>
  <c r="A180" i="7"/>
  <c r="A92" i="7"/>
  <c r="A299" i="7"/>
  <c r="A242" i="7"/>
  <c r="A179" i="7"/>
  <c r="A91" i="7"/>
  <c r="A298" i="7"/>
  <c r="A241" i="7"/>
  <c r="A178" i="7"/>
  <c r="A90" i="7"/>
  <c r="A297" i="7"/>
  <c r="A240" i="7"/>
  <c r="A177" i="7"/>
  <c r="A89" i="7"/>
  <c r="A239" i="7"/>
  <c r="A176" i="7"/>
  <c r="A88" i="7"/>
  <c r="A87" i="7"/>
  <c r="A175" i="7"/>
  <c r="A86" i="7"/>
  <c r="A174" i="7"/>
  <c r="A85" i="7"/>
  <c r="A173" i="7"/>
  <c r="A84" i="7"/>
  <c r="A172" i="7"/>
  <c r="A83" i="7"/>
  <c r="A171" i="7"/>
  <c r="A82" i="7"/>
  <c r="A81" i="7"/>
  <c r="A170" i="7"/>
  <c r="A80" i="7"/>
  <c r="A169" i="7"/>
  <c r="A79" i="7"/>
  <c r="A168" i="7"/>
  <c r="A78" i="7"/>
  <c r="A167" i="7"/>
  <c r="A77" i="7"/>
  <c r="A166" i="7"/>
  <c r="A76" i="7"/>
  <c r="A75" i="7"/>
  <c r="A74" i="7"/>
  <c r="A73" i="7"/>
  <c r="A72" i="7"/>
  <c r="A238" i="7"/>
  <c r="A165" i="7"/>
  <c r="A71" i="7"/>
  <c r="A296" i="7"/>
  <c r="A237" i="7"/>
  <c r="A164" i="7"/>
  <c r="A70" i="7"/>
  <c r="A295" i="7"/>
  <c r="A236" i="7"/>
  <c r="A163" i="7"/>
  <c r="A69" i="7"/>
  <c r="A294" i="7"/>
  <c r="A235" i="7"/>
  <c r="A162" i="7"/>
  <c r="A68" i="7"/>
  <c r="A234" i="7"/>
  <c r="A161" i="7"/>
  <c r="A67" i="7"/>
  <c r="A66" i="7"/>
  <c r="A293" i="7"/>
  <c r="A233" i="7"/>
  <c r="A160" i="7"/>
  <c r="A292" i="7"/>
  <c r="A232" i="7"/>
  <c r="A159" i="7"/>
  <c r="A65" i="7"/>
  <c r="A64" i="7"/>
  <c r="A63" i="7"/>
  <c r="A62" i="7"/>
  <c r="A61" i="7"/>
  <c r="A60" i="7"/>
  <c r="A59" i="7"/>
  <c r="A291" i="7"/>
  <c r="A231" i="7"/>
  <c r="A158" i="7"/>
  <c r="A58" i="7"/>
  <c r="A290" i="7"/>
  <c r="A230" i="7"/>
  <c r="A157" i="7"/>
  <c r="A57" i="7"/>
  <c r="A289" i="7"/>
  <c r="A229" i="7"/>
  <c r="A156" i="7"/>
  <c r="A56" i="7"/>
  <c r="A288" i="7"/>
  <c r="A228" i="7"/>
  <c r="A155" i="7"/>
  <c r="A55" i="7"/>
  <c r="A287" i="7"/>
  <c r="A227" i="7"/>
  <c r="A154" i="7"/>
  <c r="A54" i="7"/>
  <c r="A286" i="7"/>
  <c r="A226" i="7"/>
  <c r="A153" i="7"/>
  <c r="A53" i="7"/>
  <c r="A285" i="7"/>
  <c r="A225" i="7"/>
  <c r="A152" i="7"/>
  <c r="A52" i="7"/>
  <c r="A224" i="7"/>
  <c r="A151" i="7"/>
  <c r="A51" i="7"/>
  <c r="A50" i="7"/>
  <c r="A49" i="7"/>
  <c r="A48" i="7"/>
  <c r="A47" i="7"/>
  <c r="A46" i="7"/>
  <c r="A45" i="7"/>
  <c r="A284" i="7"/>
  <c r="A223" i="7"/>
  <c r="A150" i="7"/>
  <c r="A283" i="7"/>
  <c r="A222" i="7"/>
  <c r="A149" i="7"/>
  <c r="A282" i="7"/>
  <c r="A221" i="7"/>
  <c r="A148" i="7"/>
  <c r="A281" i="7"/>
  <c r="A220" i="7"/>
  <c r="A147" i="7"/>
  <c r="A280" i="7"/>
  <c r="A219" i="7"/>
  <c r="A146" i="7"/>
  <c r="A44" i="7"/>
  <c r="A279" i="7"/>
  <c r="A218" i="7"/>
  <c r="A145" i="7"/>
  <c r="A43" i="7"/>
  <c r="A278" i="7"/>
  <c r="A217" i="7"/>
  <c r="A144" i="7"/>
  <c r="A42" i="7"/>
  <c r="A277" i="7"/>
  <c r="A216" i="7"/>
  <c r="A143" i="7"/>
  <c r="A276" i="7"/>
  <c r="A215" i="7"/>
  <c r="A142" i="7"/>
  <c r="A275" i="7"/>
  <c r="A214" i="7"/>
  <c r="A141" i="7"/>
  <c r="A274" i="7"/>
  <c r="A213" i="7"/>
  <c r="A140" i="7"/>
  <c r="A273" i="7"/>
  <c r="A212" i="7"/>
  <c r="A139" i="7"/>
  <c r="A41" i="7"/>
  <c r="A272" i="7"/>
  <c r="A211" i="7"/>
  <c r="A138" i="7"/>
  <c r="A40" i="7"/>
  <c r="A271" i="7"/>
  <c r="A210" i="7"/>
  <c r="A137" i="7"/>
  <c r="A39" i="7"/>
  <c r="A38" i="7"/>
  <c r="A37" i="7"/>
  <c r="A36" i="7"/>
  <c r="A270" i="7"/>
  <c r="A209" i="7"/>
  <c r="A136" i="7"/>
  <c r="A35" i="7"/>
  <c r="A269" i="7"/>
  <c r="A208" i="7"/>
  <c r="A135" i="7"/>
  <c r="A34" i="7"/>
  <c r="A33" i="7"/>
  <c r="A32" i="7"/>
  <c r="A31" i="7"/>
  <c r="A30" i="7"/>
  <c r="A207" i="7"/>
  <c r="A134" i="7"/>
  <c r="A29" i="7"/>
  <c r="A268" i="7"/>
  <c r="A206" i="7"/>
  <c r="A133" i="7"/>
  <c r="A28" i="7"/>
  <c r="A267" i="7"/>
  <c r="A205" i="7"/>
  <c r="A132" i="7"/>
  <c r="A27" i="7"/>
  <c r="A266" i="7"/>
  <c r="A204" i="7"/>
  <c r="A131" i="7"/>
  <c r="A26" i="7"/>
  <c r="A203" i="7"/>
  <c r="A130" i="7"/>
  <c r="A25" i="7"/>
  <c r="A24" i="7"/>
  <c r="A265" i="7"/>
  <c r="A202" i="7"/>
  <c r="A129" i="7"/>
  <c r="A264" i="7"/>
  <c r="A201" i="7"/>
  <c r="A128" i="7"/>
  <c r="A23" i="7"/>
  <c r="A22" i="7"/>
  <c r="A21" i="7"/>
  <c r="A20" i="7"/>
  <c r="A19" i="7"/>
  <c r="A18" i="7"/>
  <c r="A17" i="7"/>
  <c r="A16" i="7"/>
  <c r="A15" i="7"/>
  <c r="A263" i="7"/>
  <c r="A200" i="7"/>
  <c r="A127" i="7"/>
  <c r="A14" i="7"/>
  <c r="A262" i="7"/>
  <c r="A199" i="7"/>
  <c r="A126" i="7"/>
  <c r="A13" i="7"/>
  <c r="A261" i="7"/>
  <c r="A198" i="7"/>
  <c r="A125" i="7"/>
  <c r="A12" i="7"/>
  <c r="A260" i="7"/>
  <c r="A197" i="7"/>
  <c r="A124" i="7"/>
  <c r="A11" i="7"/>
  <c r="A259" i="7"/>
  <c r="A196" i="7"/>
  <c r="A123" i="7"/>
  <c r="A10" i="7"/>
  <c r="A258" i="7"/>
  <c r="A195" i="7"/>
  <c r="A122" i="7"/>
  <c r="A9" i="7"/>
  <c r="A257" i="7"/>
  <c r="A194" i="7"/>
  <c r="A121" i="7"/>
  <c r="A8" i="7"/>
  <c r="A256" i="7"/>
  <c r="A193" i="7"/>
  <c r="A120" i="7"/>
  <c r="A7" i="7"/>
  <c r="A6" i="7"/>
  <c r="B6" i="7"/>
  <c r="B5" i="7"/>
  <c r="D4" i="7"/>
  <c r="C4" i="7"/>
  <c r="A1" i="7"/>
  <c r="E31" i="2"/>
  <c r="C8" i="7" l="1"/>
  <c r="C12" i="7"/>
  <c r="C16" i="7"/>
  <c r="C20" i="7"/>
  <c r="C24" i="7"/>
  <c r="C28" i="7"/>
  <c r="C32" i="7"/>
  <c r="C36" i="7"/>
  <c r="C40" i="7"/>
  <c r="C44" i="7"/>
  <c r="C48" i="7"/>
  <c r="C52" i="7"/>
  <c r="C56" i="7"/>
  <c r="C60" i="7"/>
  <c r="C64" i="7"/>
  <c r="C68" i="7"/>
  <c r="C72" i="7"/>
  <c r="C76" i="7"/>
  <c r="C80" i="7"/>
  <c r="C84" i="7"/>
  <c r="C88" i="7"/>
  <c r="C92" i="7"/>
  <c r="C96" i="7"/>
  <c r="C100" i="7"/>
  <c r="C104" i="7"/>
  <c r="C108" i="7"/>
  <c r="C112" i="7"/>
  <c r="C116" i="7"/>
  <c r="C120" i="7"/>
  <c r="C124" i="7"/>
  <c r="C128" i="7"/>
  <c r="C132" i="7"/>
  <c r="C136" i="7"/>
  <c r="C140" i="7"/>
  <c r="C144" i="7"/>
  <c r="C148" i="7"/>
  <c r="C152" i="7"/>
  <c r="C156" i="7"/>
  <c r="C160" i="7"/>
  <c r="C164" i="7"/>
  <c r="C168" i="7"/>
  <c r="C172" i="7"/>
  <c r="C176" i="7"/>
  <c r="C180" i="7"/>
  <c r="C184" i="7"/>
  <c r="C188" i="7"/>
  <c r="C192" i="7"/>
  <c r="C196" i="7"/>
  <c r="C200" i="7"/>
  <c r="C204" i="7"/>
  <c r="C208" i="7"/>
  <c r="C212" i="7"/>
  <c r="C216" i="7"/>
  <c r="C220" i="7"/>
  <c r="C224" i="7"/>
  <c r="C228" i="7"/>
  <c r="C232" i="7"/>
  <c r="C236" i="7"/>
  <c r="C240" i="7"/>
  <c r="C244" i="7"/>
  <c r="C248" i="7"/>
  <c r="C252" i="7"/>
  <c r="C256" i="7"/>
  <c r="C260" i="7"/>
  <c r="C264" i="7"/>
  <c r="C268" i="7"/>
  <c r="C272" i="7"/>
  <c r="C276" i="7"/>
  <c r="C280" i="7"/>
  <c r="C284" i="7"/>
  <c r="C288" i="7"/>
  <c r="C292" i="7"/>
  <c r="C296" i="7"/>
  <c r="C300" i="7"/>
  <c r="C304" i="7"/>
  <c r="C308" i="7"/>
  <c r="C312" i="7"/>
  <c r="C316" i="7"/>
  <c r="C19" i="7"/>
  <c r="C23" i="7"/>
  <c r="C31" i="7"/>
  <c r="C43" i="7"/>
  <c r="C55" i="7"/>
  <c r="C67" i="7"/>
  <c r="C79" i="7"/>
  <c r="C9" i="7"/>
  <c r="C13" i="7"/>
  <c r="C17" i="7"/>
  <c r="C21" i="7"/>
  <c r="C25" i="7"/>
  <c r="C29" i="7"/>
  <c r="C33" i="7"/>
  <c r="C37" i="7"/>
  <c r="C41" i="7"/>
  <c r="C45" i="7"/>
  <c r="C49" i="7"/>
  <c r="C53" i="7"/>
  <c r="C57" i="7"/>
  <c r="C61" i="7"/>
  <c r="C65" i="7"/>
  <c r="C69" i="7"/>
  <c r="C73" i="7"/>
  <c r="C77" i="7"/>
  <c r="C81" i="7"/>
  <c r="C85" i="7"/>
  <c r="C89" i="7"/>
  <c r="C93" i="7"/>
  <c r="C97" i="7"/>
  <c r="C101" i="7"/>
  <c r="C105" i="7"/>
  <c r="C109" i="7"/>
  <c r="C113" i="7"/>
  <c r="C117" i="7"/>
  <c r="C121" i="7"/>
  <c r="C125" i="7"/>
  <c r="C129" i="7"/>
  <c r="C133" i="7"/>
  <c r="C137" i="7"/>
  <c r="C141" i="7"/>
  <c r="C145" i="7"/>
  <c r="C149" i="7"/>
  <c r="C153" i="7"/>
  <c r="C157" i="7"/>
  <c r="C161" i="7"/>
  <c r="C165" i="7"/>
  <c r="C169" i="7"/>
  <c r="C173" i="7"/>
  <c r="C177" i="7"/>
  <c r="C181" i="7"/>
  <c r="C185" i="7"/>
  <c r="C189" i="7"/>
  <c r="C193" i="7"/>
  <c r="C197" i="7"/>
  <c r="C201" i="7"/>
  <c r="C205" i="7"/>
  <c r="C209" i="7"/>
  <c r="C213" i="7"/>
  <c r="C217" i="7"/>
  <c r="C221" i="7"/>
  <c r="C225" i="7"/>
  <c r="C229" i="7"/>
  <c r="C233" i="7"/>
  <c r="C237" i="7"/>
  <c r="C241" i="7"/>
  <c r="C245" i="7"/>
  <c r="C249" i="7"/>
  <c r="C253" i="7"/>
  <c r="C257" i="7"/>
  <c r="C261" i="7"/>
  <c r="C265" i="7"/>
  <c r="C269" i="7"/>
  <c r="C273" i="7"/>
  <c r="C277" i="7"/>
  <c r="C281" i="7"/>
  <c r="C285" i="7"/>
  <c r="C289" i="7"/>
  <c r="C293" i="7"/>
  <c r="C297" i="7"/>
  <c r="C301" i="7"/>
  <c r="C305" i="7"/>
  <c r="C309" i="7"/>
  <c r="C313" i="7"/>
  <c r="C317" i="7"/>
  <c r="C15" i="7"/>
  <c r="C35" i="7"/>
  <c r="C47" i="7"/>
  <c r="C59" i="7"/>
  <c r="C71" i="7"/>
  <c r="C83" i="7"/>
  <c r="C10" i="7"/>
  <c r="C14" i="7"/>
  <c r="C18" i="7"/>
  <c r="C22" i="7"/>
  <c r="C26" i="7"/>
  <c r="C30" i="7"/>
  <c r="C34" i="7"/>
  <c r="C38" i="7"/>
  <c r="C42" i="7"/>
  <c r="C46" i="7"/>
  <c r="C50" i="7"/>
  <c r="C54" i="7"/>
  <c r="C58" i="7"/>
  <c r="C62" i="7"/>
  <c r="C66" i="7"/>
  <c r="C70" i="7"/>
  <c r="C74" i="7"/>
  <c r="C78" i="7"/>
  <c r="C82" i="7"/>
  <c r="C86" i="7"/>
  <c r="C90" i="7"/>
  <c r="C94" i="7"/>
  <c r="C98" i="7"/>
  <c r="C102" i="7"/>
  <c r="C106" i="7"/>
  <c r="C110" i="7"/>
  <c r="C114" i="7"/>
  <c r="C118" i="7"/>
  <c r="C122" i="7"/>
  <c r="C126" i="7"/>
  <c r="C130" i="7"/>
  <c r="C134" i="7"/>
  <c r="C138" i="7"/>
  <c r="C142" i="7"/>
  <c r="C146" i="7"/>
  <c r="C150" i="7"/>
  <c r="C154" i="7"/>
  <c r="C158" i="7"/>
  <c r="C162" i="7"/>
  <c r="C166" i="7"/>
  <c r="C170" i="7"/>
  <c r="C174" i="7"/>
  <c r="C178" i="7"/>
  <c r="C182" i="7"/>
  <c r="C186" i="7"/>
  <c r="C190" i="7"/>
  <c r="C194" i="7"/>
  <c r="C198" i="7"/>
  <c r="C202" i="7"/>
  <c r="C206" i="7"/>
  <c r="C210" i="7"/>
  <c r="C214" i="7"/>
  <c r="C218" i="7"/>
  <c r="C222" i="7"/>
  <c r="C226" i="7"/>
  <c r="C230" i="7"/>
  <c r="C234" i="7"/>
  <c r="C238" i="7"/>
  <c r="C242" i="7"/>
  <c r="C246" i="7"/>
  <c r="C250" i="7"/>
  <c r="C254" i="7"/>
  <c r="C258" i="7"/>
  <c r="C262" i="7"/>
  <c r="C266" i="7"/>
  <c r="C270" i="7"/>
  <c r="C274" i="7"/>
  <c r="C278" i="7"/>
  <c r="C282" i="7"/>
  <c r="C286" i="7"/>
  <c r="C290" i="7"/>
  <c r="C294" i="7"/>
  <c r="C298" i="7"/>
  <c r="C302" i="7"/>
  <c r="C306" i="7"/>
  <c r="C310" i="7"/>
  <c r="C314" i="7"/>
  <c r="C318" i="7"/>
  <c r="C11" i="7"/>
  <c r="C27" i="7"/>
  <c r="C39" i="7"/>
  <c r="C51" i="7"/>
  <c r="C63" i="7"/>
  <c r="C75" i="7"/>
  <c r="C87" i="7"/>
  <c r="C91" i="7"/>
  <c r="C107" i="7"/>
  <c r="C123" i="7"/>
  <c r="C139" i="7"/>
  <c r="C155" i="7"/>
  <c r="C171" i="7"/>
  <c r="C187" i="7"/>
  <c r="C203" i="7"/>
  <c r="C219" i="7"/>
  <c r="C235" i="7"/>
  <c r="C251" i="7"/>
  <c r="C267" i="7"/>
  <c r="C283" i="7"/>
  <c r="C287" i="7"/>
  <c r="C95" i="7"/>
  <c r="C111" i="7"/>
  <c r="C127" i="7"/>
  <c r="C143" i="7"/>
  <c r="C159" i="7"/>
  <c r="C175" i="7"/>
  <c r="C191" i="7"/>
  <c r="C207" i="7"/>
  <c r="C223" i="7"/>
  <c r="C239" i="7"/>
  <c r="C271" i="7"/>
  <c r="C7" i="7"/>
  <c r="C99" i="7"/>
  <c r="C115" i="7"/>
  <c r="C131" i="7"/>
  <c r="C147" i="7"/>
  <c r="C163" i="7"/>
  <c r="C179" i="7"/>
  <c r="C195" i="7"/>
  <c r="C211" i="7"/>
  <c r="C227" i="7"/>
  <c r="C243" i="7"/>
  <c r="C259" i="7"/>
  <c r="C275" i="7"/>
  <c r="C291" i="7"/>
  <c r="C307" i="7"/>
  <c r="C103" i="7"/>
  <c r="C119" i="7"/>
  <c r="C135" i="7"/>
  <c r="C151" i="7"/>
  <c r="C167" i="7"/>
  <c r="C183" i="7"/>
  <c r="C199" i="7"/>
  <c r="C215" i="7"/>
  <c r="C231" i="7"/>
  <c r="C247" i="7"/>
  <c r="C263" i="7"/>
  <c r="C279" i="7"/>
  <c r="C295" i="7"/>
  <c r="C311" i="7"/>
  <c r="C299" i="7"/>
  <c r="C315" i="7"/>
  <c r="C255" i="7"/>
  <c r="C303" i="7"/>
  <c r="G278" i="3"/>
  <c r="G279" i="3"/>
  <c r="G280" i="3"/>
  <c r="G281" i="3"/>
  <c r="E242" i="3" l="1"/>
  <c r="E123" i="3"/>
  <c r="E122" i="3"/>
  <c r="E333" i="3" l="1"/>
  <c r="E334" i="3"/>
  <c r="E335" i="3"/>
  <c r="E336" i="3"/>
  <c r="E332" i="3"/>
  <c r="E87" i="3"/>
  <c r="G87" i="3"/>
  <c r="I87" i="3"/>
  <c r="I256" i="3"/>
  <c r="G256" i="3"/>
  <c r="E256" i="3"/>
  <c r="A257" i="3" l="1"/>
  <c r="E99" i="3" l="1"/>
  <c r="E98" i="3"/>
  <c r="E97" i="3"/>
  <c r="E96" i="3"/>
  <c r="A326" i="3" l="1"/>
  <c r="B352" i="3"/>
  <c r="A352" i="3"/>
  <c r="K355" i="3" l="1"/>
  <c r="K354" i="3"/>
  <c r="K353" i="3"/>
  <c r="I355" i="3"/>
  <c r="I354" i="3"/>
  <c r="I353" i="3"/>
  <c r="G355" i="3"/>
  <c r="G354" i="3"/>
  <c r="G353" i="3"/>
  <c r="E355" i="3"/>
  <c r="E354" i="3"/>
  <c r="E353" i="3"/>
  <c r="E343" i="3"/>
  <c r="E344" i="3"/>
  <c r="E345" i="3"/>
  <c r="E346" i="3"/>
  <c r="K325" i="3"/>
  <c r="K324" i="3"/>
  <c r="K323" i="3"/>
  <c r="K322" i="3"/>
  <c r="K321" i="3"/>
  <c r="K320" i="3"/>
  <c r="K319" i="3"/>
  <c r="K318" i="3"/>
  <c r="K317" i="3"/>
  <c r="K316" i="3"/>
  <c r="I321" i="3"/>
  <c r="I320" i="3"/>
  <c r="I317" i="3"/>
  <c r="I316" i="3"/>
  <c r="G321" i="3"/>
  <c r="G320" i="3"/>
  <c r="G317" i="3"/>
  <c r="G316" i="3"/>
  <c r="E325" i="3"/>
  <c r="E324" i="3"/>
  <c r="E323" i="3"/>
  <c r="E322" i="3"/>
  <c r="E321" i="3"/>
  <c r="E320" i="3"/>
  <c r="E319" i="3"/>
  <c r="E318" i="3"/>
  <c r="E317" i="3"/>
  <c r="E316" i="3"/>
  <c r="K307" i="3"/>
  <c r="K306" i="3"/>
  <c r="K305" i="3"/>
  <c r="K304" i="3"/>
  <c r="K303" i="3"/>
  <c r="K302" i="3"/>
  <c r="K301" i="3"/>
  <c r="K300" i="3"/>
  <c r="K299" i="3"/>
  <c r="I307" i="3"/>
  <c r="I306" i="3"/>
  <c r="I305" i="3"/>
  <c r="I304" i="3"/>
  <c r="I303" i="3"/>
  <c r="I302" i="3"/>
  <c r="I301" i="3"/>
  <c r="I300" i="3"/>
  <c r="I299" i="3"/>
  <c r="I298" i="3"/>
  <c r="G307" i="3"/>
  <c r="G306" i="3"/>
  <c r="G305" i="3"/>
  <c r="G304" i="3"/>
  <c r="G303" i="3"/>
  <c r="G302" i="3"/>
  <c r="G301" i="3"/>
  <c r="G300" i="3"/>
  <c r="G299" i="3"/>
  <c r="G298" i="3"/>
  <c r="E307" i="3"/>
  <c r="E306" i="3"/>
  <c r="E305" i="3"/>
  <c r="E304" i="3"/>
  <c r="E303" i="3"/>
  <c r="E302" i="3"/>
  <c r="E301" i="3"/>
  <c r="E300" i="3"/>
  <c r="E299" i="3"/>
  <c r="E298" i="3"/>
  <c r="G287" i="3"/>
  <c r="G286" i="3"/>
  <c r="G285" i="3"/>
  <c r="G284" i="3"/>
  <c r="G283" i="3"/>
  <c r="G277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K255" i="3"/>
  <c r="K254" i="3"/>
  <c r="K253" i="3"/>
  <c r="I255" i="3"/>
  <c r="I254" i="3"/>
  <c r="I253" i="3"/>
  <c r="I252" i="3"/>
  <c r="G255" i="3"/>
  <c r="G254" i="3"/>
  <c r="G253" i="3"/>
  <c r="G252" i="3"/>
  <c r="E255" i="3"/>
  <c r="E254" i="3"/>
  <c r="E253" i="3"/>
  <c r="E252" i="3"/>
  <c r="K233" i="3"/>
  <c r="K232" i="3"/>
  <c r="I233" i="3"/>
  <c r="I232" i="3"/>
  <c r="G233" i="3"/>
  <c r="G232" i="3"/>
  <c r="E232" i="3"/>
  <c r="K206" i="3"/>
  <c r="K205" i="3"/>
  <c r="K204" i="3"/>
  <c r="K203" i="3"/>
  <c r="I206" i="3"/>
  <c r="I205" i="3"/>
  <c r="I204" i="3"/>
  <c r="I203" i="3"/>
  <c r="G206" i="3"/>
  <c r="G205" i="3"/>
  <c r="G204" i="3"/>
  <c r="G203" i="3"/>
  <c r="E208" i="3"/>
  <c r="E207" i="3"/>
  <c r="E206" i="3"/>
  <c r="E205" i="3"/>
  <c r="E204" i="3"/>
  <c r="E203" i="3"/>
  <c r="K194" i="3"/>
  <c r="K193" i="3"/>
  <c r="K192" i="3"/>
  <c r="I194" i="3"/>
  <c r="I193" i="3"/>
  <c r="I192" i="3"/>
  <c r="I191" i="3"/>
  <c r="G194" i="3"/>
  <c r="G193" i="3"/>
  <c r="G192" i="3"/>
  <c r="G191" i="3"/>
  <c r="E194" i="3"/>
  <c r="E193" i="3"/>
  <c r="E192" i="3"/>
  <c r="E191" i="3"/>
  <c r="K154" i="3"/>
  <c r="K153" i="3"/>
  <c r="K152" i="3"/>
  <c r="K151" i="3"/>
  <c r="K150" i="3"/>
  <c r="K149" i="3"/>
  <c r="K148" i="3"/>
  <c r="I154" i="3"/>
  <c r="I153" i="3"/>
  <c r="I152" i="3"/>
  <c r="I151" i="3"/>
  <c r="I150" i="3"/>
  <c r="I149" i="3"/>
  <c r="I148" i="3"/>
  <c r="G154" i="3"/>
  <c r="G153" i="3"/>
  <c r="G152" i="3"/>
  <c r="G151" i="3"/>
  <c r="G150" i="3"/>
  <c r="G149" i="3"/>
  <c r="G148" i="3"/>
  <c r="E150" i="3"/>
  <c r="E149" i="3"/>
  <c r="E148" i="3"/>
  <c r="K139" i="3"/>
  <c r="K138" i="3"/>
  <c r="K137" i="3"/>
  <c r="K136" i="3"/>
  <c r="K135" i="3"/>
  <c r="K134" i="3"/>
  <c r="K133" i="3"/>
  <c r="I139" i="3"/>
  <c r="I138" i="3"/>
  <c r="I137" i="3"/>
  <c r="I136" i="3"/>
  <c r="I135" i="3"/>
  <c r="I134" i="3"/>
  <c r="I133" i="3"/>
  <c r="G139" i="3"/>
  <c r="G138" i="3"/>
  <c r="G137" i="3"/>
  <c r="G136" i="3"/>
  <c r="G135" i="3"/>
  <c r="G134" i="3"/>
  <c r="G133" i="3"/>
  <c r="E135" i="3"/>
  <c r="E134" i="3"/>
  <c r="E133" i="3"/>
  <c r="K110" i="3"/>
  <c r="K109" i="3"/>
  <c r="I110" i="3"/>
  <c r="I109" i="3"/>
  <c r="G110" i="3"/>
  <c r="G109" i="3"/>
  <c r="E111" i="3"/>
  <c r="E110" i="3"/>
  <c r="E109" i="3"/>
  <c r="K86" i="3"/>
  <c r="K85" i="3"/>
  <c r="K84" i="3"/>
  <c r="I86" i="3"/>
  <c r="I85" i="3"/>
  <c r="I84" i="3"/>
  <c r="I83" i="3"/>
  <c r="G86" i="3"/>
  <c r="G85" i="3"/>
  <c r="G84" i="3"/>
  <c r="G83" i="3"/>
  <c r="E86" i="3"/>
  <c r="E85" i="3"/>
  <c r="E84" i="3"/>
  <c r="E83" i="3"/>
  <c r="K66" i="3"/>
  <c r="K65" i="3"/>
  <c r="I66" i="3"/>
  <c r="I65" i="3"/>
  <c r="G66" i="3"/>
  <c r="G65" i="3"/>
  <c r="E65" i="3"/>
  <c r="K29" i="3"/>
  <c r="K28" i="3"/>
  <c r="K27" i="3"/>
  <c r="K26" i="3"/>
  <c r="I29" i="3"/>
  <c r="I28" i="3"/>
  <c r="I27" i="3"/>
  <c r="I26" i="3"/>
  <c r="G29" i="3"/>
  <c r="G28" i="3"/>
  <c r="G27" i="3"/>
  <c r="G26" i="3"/>
  <c r="E29" i="3"/>
  <c r="E28" i="3"/>
  <c r="E27" i="3"/>
  <c r="E26" i="3"/>
  <c r="E38" i="3"/>
  <c r="E39" i="3"/>
  <c r="E40" i="3"/>
  <c r="E41" i="3"/>
  <c r="K18" i="3"/>
  <c r="K17" i="3"/>
  <c r="K16" i="3"/>
  <c r="K15" i="3"/>
  <c r="I18" i="3"/>
  <c r="I17" i="3"/>
  <c r="I16" i="3"/>
  <c r="I15" i="3"/>
  <c r="G18" i="3"/>
  <c r="G17" i="3"/>
  <c r="G16" i="3"/>
  <c r="G15" i="3"/>
  <c r="E18" i="3"/>
  <c r="E17" i="3"/>
  <c r="E16" i="3"/>
  <c r="E15" i="3"/>
  <c r="D11" i="3" l="1"/>
  <c r="J297" i="3" l="1"/>
  <c r="G297" i="3"/>
  <c r="D349" i="3"/>
  <c r="D340" i="3"/>
  <c r="D329" i="3"/>
  <c r="D313" i="3"/>
  <c r="D294" i="3"/>
  <c r="D274" i="3"/>
  <c r="D261" i="3"/>
  <c r="D248" i="3"/>
  <c r="D238" i="3"/>
  <c r="D228" i="3"/>
  <c r="D199" i="3"/>
  <c r="D187" i="3"/>
  <c r="D174" i="3"/>
  <c r="D144" i="3"/>
  <c r="D129" i="3"/>
  <c r="D118" i="3"/>
  <c r="D105" i="3"/>
  <c r="D79" i="3"/>
  <c r="D70" i="3"/>
  <c r="D61" i="3"/>
  <c r="D22" i="3"/>
  <c r="E3" i="3"/>
  <c r="D34" i="3"/>
  <c r="C9" i="6"/>
  <c r="J16" i="6" l="1"/>
  <c r="C8" i="6"/>
  <c r="A313" i="3" l="1"/>
  <c r="A261" i="3"/>
  <c r="A248" i="3"/>
  <c r="A214" i="3"/>
  <c r="A199" i="3"/>
  <c r="A118" i="3"/>
  <c r="A105" i="3"/>
  <c r="A92" i="3"/>
  <c r="A79" i="3"/>
  <c r="J7" i="6"/>
  <c r="J8" i="6"/>
  <c r="J9" i="6"/>
  <c r="J10" i="6"/>
  <c r="J11" i="6"/>
  <c r="J12" i="6"/>
  <c r="J13" i="6"/>
  <c r="J14" i="6"/>
  <c r="J15" i="6"/>
  <c r="J6" i="6"/>
  <c r="H9" i="6" l="1"/>
  <c r="E9" i="6"/>
  <c r="G9" i="6"/>
  <c r="F9" i="6"/>
  <c r="H8" i="6"/>
  <c r="D9" i="6"/>
  <c r="E8" i="6"/>
  <c r="F8" i="6"/>
  <c r="G8" i="6"/>
  <c r="D8" i="6"/>
  <c r="B11" i="7" l="1"/>
  <c r="B233" i="7"/>
  <c r="B292" i="7"/>
  <c r="B159" i="7"/>
  <c r="B60" i="7"/>
  <c r="B291" i="7"/>
  <c r="B158" i="7"/>
  <c r="B290" i="7"/>
  <c r="B157" i="7"/>
  <c r="B289" i="7"/>
  <c r="B156" i="7"/>
  <c r="B288" i="7"/>
  <c r="B155" i="7"/>
  <c r="B287" i="7"/>
  <c r="B154" i="7"/>
  <c r="B286" i="7"/>
  <c r="B153" i="7"/>
  <c r="B285" i="7"/>
  <c r="B152" i="7"/>
  <c r="B224" i="7"/>
  <c r="B51" i="7"/>
  <c r="B259" i="7"/>
  <c r="B123" i="7"/>
  <c r="B258" i="7"/>
  <c r="B122" i="7"/>
  <c r="B257" i="7"/>
  <c r="B121" i="7"/>
  <c r="B256" i="7"/>
  <c r="B120" i="7"/>
  <c r="B245" i="7"/>
  <c r="B93" i="7"/>
  <c r="B92" i="7"/>
  <c r="B91" i="7"/>
  <c r="B90" i="7"/>
  <c r="B89" i="7"/>
  <c r="B87" i="7"/>
  <c r="B85" i="7"/>
  <c r="B83" i="7"/>
  <c r="B170" i="7"/>
  <c r="B168" i="7"/>
  <c r="B166" i="7"/>
  <c r="B238" i="7"/>
  <c r="B70" i="7"/>
  <c r="B69" i="7"/>
  <c r="B68" i="7"/>
  <c r="B161" i="7"/>
  <c r="B283" i="7"/>
  <c r="B221" i="7"/>
  <c r="B147" i="7"/>
  <c r="B44" i="7"/>
  <c r="B43" i="7"/>
  <c r="B42" i="7"/>
  <c r="B276" i="7"/>
  <c r="B214" i="7"/>
  <c r="B140" i="7"/>
  <c r="B41" i="7"/>
  <c r="B40" i="7"/>
  <c r="B39" i="7"/>
  <c r="B270" i="7"/>
  <c r="B269" i="7"/>
  <c r="B207" i="7"/>
  <c r="B206" i="7"/>
  <c r="B205" i="7"/>
  <c r="B204" i="7"/>
  <c r="B130" i="7"/>
  <c r="B202" i="7"/>
  <c r="B128" i="7"/>
  <c r="B127" i="7"/>
  <c r="B126" i="7"/>
  <c r="B125" i="7"/>
  <c r="B260" i="7"/>
  <c r="B318" i="7"/>
  <c r="B192" i="7"/>
  <c r="B317" i="7"/>
  <c r="B191" i="7"/>
  <c r="B316" i="7"/>
  <c r="B190" i="7"/>
  <c r="B112" i="7"/>
  <c r="B110" i="7"/>
  <c r="B108" i="7"/>
  <c r="B107" i="7"/>
  <c r="B106" i="7"/>
  <c r="B105" i="7"/>
  <c r="B104" i="7"/>
  <c r="B252" i="7"/>
  <c r="B103" i="7"/>
  <c r="B251" i="7"/>
  <c r="B102" i="7"/>
  <c r="B101" i="7"/>
  <c r="B100" i="7"/>
  <c r="B250" i="7"/>
  <c r="B99" i="7"/>
  <c r="B249" i="7"/>
  <c r="B98" i="7"/>
  <c r="B248" i="7"/>
  <c r="B97" i="7"/>
  <c r="B247" i="7"/>
  <c r="B96" i="7"/>
  <c r="B246" i="7"/>
  <c r="B95" i="7"/>
  <c r="B94" i="7"/>
  <c r="B244" i="7"/>
  <c r="B243" i="7"/>
  <c r="B242" i="7"/>
  <c r="B241" i="7"/>
  <c r="B240" i="7"/>
  <c r="B176" i="7"/>
  <c r="B86" i="7"/>
  <c r="B84" i="7"/>
  <c r="B82" i="7"/>
  <c r="B169" i="7"/>
  <c r="B167" i="7"/>
  <c r="B71" i="7"/>
  <c r="B237" i="7"/>
  <c r="B236" i="7"/>
  <c r="B235" i="7"/>
  <c r="B223" i="7"/>
  <c r="B149" i="7"/>
  <c r="B281" i="7"/>
  <c r="B219" i="7"/>
  <c r="B218" i="7"/>
  <c r="B217" i="7"/>
  <c r="B216" i="7"/>
  <c r="B142" i="7"/>
  <c r="B274" i="7"/>
  <c r="B212" i="7"/>
  <c r="B211" i="7"/>
  <c r="B210" i="7"/>
  <c r="B136" i="7"/>
  <c r="B135" i="7"/>
  <c r="B29" i="7"/>
  <c r="B28" i="7"/>
  <c r="B27" i="7"/>
  <c r="B26" i="7"/>
  <c r="B264" i="7"/>
  <c r="B263" i="7"/>
  <c r="B262" i="7"/>
  <c r="B261" i="7"/>
  <c r="B124" i="7"/>
  <c r="B293" i="7"/>
  <c r="B160" i="7"/>
  <c r="B232" i="7"/>
  <c r="B65" i="7"/>
  <c r="B59" i="7"/>
  <c r="B231" i="7"/>
  <c r="B58" i="7"/>
  <c r="B230" i="7"/>
  <c r="B57" i="7"/>
  <c r="B229" i="7"/>
  <c r="B56" i="7"/>
  <c r="B228" i="7"/>
  <c r="B55" i="7"/>
  <c r="B227" i="7"/>
  <c r="B54" i="7"/>
  <c r="B226" i="7"/>
  <c r="B53" i="7"/>
  <c r="B225" i="7"/>
  <c r="B52" i="7"/>
  <c r="B151" i="7"/>
  <c r="B196" i="7"/>
  <c r="B10" i="7"/>
  <c r="B195" i="7"/>
  <c r="B9" i="7"/>
  <c r="B194" i="7"/>
  <c r="B8" i="7"/>
  <c r="B193" i="7"/>
  <c r="B7" i="7"/>
  <c r="B180" i="7"/>
  <c r="B179" i="7"/>
  <c r="B178" i="7"/>
  <c r="B177" i="7"/>
  <c r="B88" i="7"/>
  <c r="B173" i="7"/>
  <c r="B171" i="7"/>
  <c r="B80" i="7"/>
  <c r="B78" i="7"/>
  <c r="B77" i="7"/>
  <c r="B165" i="7"/>
  <c r="B164" i="7"/>
  <c r="B163" i="7"/>
  <c r="B162" i="7"/>
  <c r="B67" i="7"/>
  <c r="B284" i="7"/>
  <c r="B222" i="7"/>
  <c r="B148" i="7"/>
  <c r="B280" i="7"/>
  <c r="B279" i="7"/>
  <c r="B278" i="7"/>
  <c r="B277" i="7"/>
  <c r="B215" i="7"/>
  <c r="B141" i="7"/>
  <c r="B273" i="7"/>
  <c r="B272" i="7"/>
  <c r="B271" i="7"/>
  <c r="B209" i="7"/>
  <c r="B208" i="7"/>
  <c r="B134" i="7"/>
  <c r="B133" i="7"/>
  <c r="B132" i="7"/>
  <c r="B131" i="7"/>
  <c r="B25" i="7"/>
  <c r="B129" i="7"/>
  <c r="B23" i="7"/>
  <c r="B14" i="7"/>
  <c r="B13" i="7"/>
  <c r="B12" i="7"/>
  <c r="B255" i="7"/>
  <c r="B119" i="7"/>
  <c r="B254" i="7"/>
  <c r="B118" i="7"/>
  <c r="B253" i="7"/>
  <c r="B117" i="7"/>
  <c r="B111" i="7"/>
  <c r="B109" i="7"/>
  <c r="B315" i="7"/>
  <c r="B314" i="7"/>
  <c r="B313" i="7"/>
  <c r="B312" i="7"/>
  <c r="B311" i="7"/>
  <c r="B189" i="7"/>
  <c r="B310" i="7"/>
  <c r="B188" i="7"/>
  <c r="B309" i="7"/>
  <c r="B308" i="7"/>
  <c r="B307" i="7"/>
  <c r="B187" i="7"/>
  <c r="B306" i="7"/>
  <c r="B186" i="7"/>
  <c r="B305" i="7"/>
  <c r="B185" i="7"/>
  <c r="B304" i="7"/>
  <c r="B184" i="7"/>
  <c r="B303" i="7"/>
  <c r="B183" i="7"/>
  <c r="B302" i="7"/>
  <c r="B182" i="7"/>
  <c r="B301" i="7"/>
  <c r="B181" i="7"/>
  <c r="B300" i="7"/>
  <c r="B299" i="7"/>
  <c r="B298" i="7"/>
  <c r="B297" i="7"/>
  <c r="B239" i="7"/>
  <c r="B175" i="7"/>
  <c r="B174" i="7"/>
  <c r="B172" i="7"/>
  <c r="B81" i="7"/>
  <c r="B79" i="7"/>
  <c r="B76" i="7"/>
  <c r="B296" i="7"/>
  <c r="B295" i="7"/>
  <c r="B294" i="7"/>
  <c r="B234" i="7"/>
  <c r="B150" i="7"/>
  <c r="B282" i="7"/>
  <c r="B220" i="7"/>
  <c r="B146" i="7"/>
  <c r="B145" i="7"/>
  <c r="B144" i="7"/>
  <c r="B143" i="7"/>
  <c r="B275" i="7"/>
  <c r="B213" i="7"/>
  <c r="B139" i="7"/>
  <c r="B138" i="7"/>
  <c r="B137" i="7"/>
  <c r="B36" i="7"/>
  <c r="B35" i="7"/>
  <c r="B34" i="7"/>
  <c r="B268" i="7"/>
  <c r="B267" i="7"/>
  <c r="B266" i="7"/>
  <c r="B203" i="7"/>
  <c r="B265" i="7"/>
  <c r="B201" i="7"/>
  <c r="B200" i="7"/>
  <c r="B199" i="7"/>
  <c r="B198" i="7"/>
  <c r="B197" i="7"/>
  <c r="B45" i="7"/>
  <c r="B48" i="7" s="1"/>
  <c r="B33" i="7"/>
  <c r="B75" i="7" s="1"/>
  <c r="B16" i="7"/>
  <c r="B47" i="7"/>
  <c r="B50" i="7" s="1"/>
  <c r="B37" i="7"/>
  <c r="B31" i="7"/>
  <c r="B73" i="7" s="1"/>
  <c r="B24" i="7"/>
  <c r="B66" i="7" s="1"/>
  <c r="B18" i="7"/>
  <c r="B38" i="7"/>
  <c r="B32" i="7"/>
  <c r="B74" i="7" s="1"/>
  <c r="B15" i="7"/>
  <c r="B46" i="7"/>
  <c r="B49" i="7" s="1"/>
  <c r="B30" i="7"/>
  <c r="B72" i="7" s="1"/>
  <c r="B17" i="7"/>
  <c r="K1" i="1"/>
  <c r="J295" i="3"/>
  <c r="J262" i="3"/>
  <c r="J249" i="3"/>
  <c r="J239" i="3"/>
  <c r="J229" i="3"/>
  <c r="J215" i="3"/>
  <c r="J200" i="3"/>
  <c r="J188" i="3"/>
  <c r="J175" i="3"/>
  <c r="J161" i="3"/>
  <c r="J145" i="3"/>
  <c r="J130" i="3"/>
  <c r="J119" i="3"/>
  <c r="J106" i="3"/>
  <c r="J93" i="3"/>
  <c r="J80" i="3"/>
  <c r="J71" i="3"/>
  <c r="J62" i="3"/>
  <c r="J49" i="3"/>
  <c r="J35" i="3"/>
  <c r="J23" i="3"/>
  <c r="J12" i="3"/>
  <c r="H14" i="3"/>
  <c r="B61" i="7" l="1"/>
  <c r="B19" i="7"/>
  <c r="B63" i="7"/>
  <c r="B21" i="7"/>
  <c r="B22" i="7"/>
  <c r="B64" i="7"/>
  <c r="B20" i="7"/>
  <c r="B62" i="7"/>
  <c r="C255" i="3"/>
  <c r="C254" i="3"/>
  <c r="C253" i="3"/>
  <c r="C206" i="3"/>
  <c r="C205" i="3"/>
  <c r="C204" i="3"/>
  <c r="C86" i="3"/>
  <c r="C85" i="3"/>
  <c r="C84" i="3"/>
  <c r="C29" i="3"/>
  <c r="C28" i="3"/>
  <c r="C27" i="3"/>
  <c r="C18" i="3"/>
  <c r="C17" i="3"/>
  <c r="C16" i="3"/>
  <c r="C254" i="1"/>
  <c r="C253" i="1"/>
  <c r="C252" i="1"/>
  <c r="C205" i="1"/>
  <c r="C204" i="1"/>
  <c r="C203" i="1"/>
  <c r="C86" i="1"/>
  <c r="C85" i="1"/>
  <c r="C84" i="1"/>
  <c r="C29" i="1"/>
  <c r="C28" i="1"/>
  <c r="C27" i="1"/>
  <c r="C18" i="1"/>
  <c r="C17" i="1"/>
  <c r="C16" i="1"/>
  <c r="A58" i="3" l="1"/>
  <c r="A76" i="3"/>
  <c r="A102" i="3"/>
  <c r="A126" i="3"/>
  <c r="A271" i="3"/>
  <c r="A244" i="3"/>
  <c r="A224" i="3"/>
  <c r="A184" i="3"/>
  <c r="A170" i="3"/>
  <c r="A44" i="3"/>
  <c r="C251" i="3" l="1"/>
  <c r="C202" i="3"/>
  <c r="C82" i="3"/>
  <c r="C25" i="3"/>
  <c r="C14" i="3"/>
  <c r="B264" i="3"/>
  <c r="B251" i="3"/>
  <c r="B217" i="3"/>
  <c r="B202" i="3"/>
  <c r="B95" i="3"/>
  <c r="B82" i="3"/>
  <c r="B51" i="3"/>
  <c r="B37" i="3"/>
  <c r="B25" i="3"/>
  <c r="D214" i="3"/>
  <c r="D160" i="3"/>
  <c r="D92" i="3"/>
  <c r="D48" i="3"/>
  <c r="A264" i="3"/>
  <c r="A251" i="3"/>
  <c r="A217" i="3"/>
  <c r="A95" i="3"/>
  <c r="A82" i="3"/>
  <c r="A51" i="3"/>
  <c r="A37" i="3"/>
  <c r="A202" i="3"/>
  <c r="A25" i="3"/>
  <c r="B14" i="3"/>
  <c r="A14" i="3"/>
  <c r="H351" i="3"/>
  <c r="F341" i="3"/>
  <c r="F330" i="3"/>
  <c r="H296" i="3"/>
  <c r="F275" i="3"/>
  <c r="H263" i="3"/>
  <c r="H250" i="3"/>
  <c r="H240" i="3"/>
  <c r="H230" i="3"/>
  <c r="H216" i="3"/>
  <c r="H201" i="3"/>
  <c r="H189" i="3"/>
  <c r="H176" i="3"/>
  <c r="H162" i="3"/>
  <c r="H146" i="3"/>
  <c r="H131" i="3"/>
  <c r="H120" i="3"/>
  <c r="H107" i="3"/>
  <c r="H94" i="3"/>
  <c r="H81" i="3"/>
  <c r="H72" i="3"/>
  <c r="H63" i="3"/>
  <c r="H50" i="3"/>
  <c r="H36" i="3"/>
  <c r="H24" i="3"/>
  <c r="H350" i="3"/>
  <c r="H295" i="3"/>
  <c r="H262" i="3"/>
  <c r="H249" i="3"/>
  <c r="H239" i="3"/>
  <c r="H229" i="3"/>
  <c r="H215" i="3"/>
  <c r="H200" i="3"/>
  <c r="H188" i="3"/>
  <c r="H175" i="3"/>
  <c r="H161" i="3"/>
  <c r="H145" i="3"/>
  <c r="H130" i="3"/>
  <c r="H119" i="3"/>
  <c r="H106" i="3"/>
  <c r="H93" i="3"/>
  <c r="H80" i="3"/>
  <c r="H71" i="3"/>
  <c r="H62" i="3"/>
  <c r="H49" i="3"/>
  <c r="H35" i="3"/>
  <c r="H23" i="3"/>
  <c r="H13" i="3"/>
  <c r="H12" i="3"/>
  <c r="K352" i="3"/>
  <c r="I352" i="3"/>
  <c r="G352" i="3"/>
  <c r="E352" i="3"/>
  <c r="K342" i="3"/>
  <c r="I342" i="3"/>
  <c r="G342" i="3"/>
  <c r="E342" i="3"/>
  <c r="K331" i="3"/>
  <c r="I331" i="3"/>
  <c r="G331" i="3"/>
  <c r="E331" i="3"/>
  <c r="K315" i="3"/>
  <c r="I315" i="3"/>
  <c r="G315" i="3"/>
  <c r="E315" i="3"/>
  <c r="K297" i="3"/>
  <c r="I297" i="3"/>
  <c r="E297" i="3"/>
  <c r="K276" i="3"/>
  <c r="I276" i="3"/>
  <c r="G276" i="3"/>
  <c r="E276" i="3"/>
  <c r="K264" i="3"/>
  <c r="I264" i="3"/>
  <c r="G264" i="3"/>
  <c r="E264" i="3"/>
  <c r="K251" i="3"/>
  <c r="I251" i="3"/>
  <c r="G251" i="3"/>
  <c r="E251" i="3"/>
  <c r="K241" i="3"/>
  <c r="I241" i="3"/>
  <c r="G241" i="3"/>
  <c r="E241" i="3"/>
  <c r="K231" i="3"/>
  <c r="I231" i="3"/>
  <c r="G231" i="3"/>
  <c r="E231" i="3"/>
  <c r="K217" i="3"/>
  <c r="I217" i="3"/>
  <c r="G217" i="3"/>
  <c r="E217" i="3"/>
  <c r="K202" i="3"/>
  <c r="I202" i="3"/>
  <c r="G202" i="3"/>
  <c r="E202" i="3"/>
  <c r="K190" i="3"/>
  <c r="I190" i="3"/>
  <c r="G190" i="3"/>
  <c r="E190" i="3"/>
  <c r="K177" i="3"/>
  <c r="I177" i="3"/>
  <c r="G177" i="3"/>
  <c r="E177" i="3"/>
  <c r="K163" i="3"/>
  <c r="I163" i="3"/>
  <c r="G163" i="3"/>
  <c r="E163" i="3"/>
  <c r="K147" i="3"/>
  <c r="I147" i="3"/>
  <c r="G147" i="3"/>
  <c r="E147" i="3"/>
  <c r="K132" i="3"/>
  <c r="I132" i="3"/>
  <c r="G132" i="3"/>
  <c r="E132" i="3"/>
  <c r="K121" i="3"/>
  <c r="I121" i="3"/>
  <c r="G121" i="3"/>
  <c r="E121" i="3"/>
  <c r="K108" i="3"/>
  <c r="I108" i="3"/>
  <c r="G108" i="3"/>
  <c r="E108" i="3"/>
  <c r="K95" i="3"/>
  <c r="I95" i="3"/>
  <c r="G95" i="3"/>
  <c r="E95" i="3"/>
  <c r="K82" i="3"/>
  <c r="I82" i="3"/>
  <c r="G82" i="3"/>
  <c r="E82" i="3"/>
  <c r="K73" i="3"/>
  <c r="I73" i="3"/>
  <c r="G73" i="3"/>
  <c r="E73" i="3"/>
  <c r="K64" i="3"/>
  <c r="I64" i="3"/>
  <c r="G64" i="3"/>
  <c r="E64" i="3"/>
  <c r="K51" i="3"/>
  <c r="I51" i="3"/>
  <c r="G51" i="3"/>
  <c r="E51" i="3"/>
  <c r="K37" i="3"/>
  <c r="I37" i="3"/>
  <c r="G37" i="3"/>
  <c r="E37" i="3"/>
  <c r="K25" i="3"/>
  <c r="I25" i="3"/>
  <c r="G25" i="3"/>
  <c r="E25" i="3"/>
  <c r="K14" i="3"/>
  <c r="I14" i="3"/>
  <c r="G14" i="3"/>
  <c r="E14" i="3"/>
  <c r="J10" i="3"/>
  <c r="J352" i="3"/>
  <c r="H352" i="3"/>
  <c r="F352" i="3"/>
  <c r="D352" i="3"/>
  <c r="D342" i="3"/>
  <c r="D331" i="3"/>
  <c r="J315" i="3"/>
  <c r="H315" i="3"/>
  <c r="F315" i="3"/>
  <c r="D315" i="3"/>
  <c r="H297" i="3"/>
  <c r="F297" i="3"/>
  <c r="D297" i="3"/>
  <c r="F276" i="3"/>
  <c r="D276" i="3"/>
  <c r="D264" i="3"/>
  <c r="J251" i="3"/>
  <c r="H251" i="3"/>
  <c r="F251" i="3"/>
  <c r="D251" i="3"/>
  <c r="D241" i="3"/>
  <c r="J231" i="3"/>
  <c r="H231" i="3"/>
  <c r="F231" i="3"/>
  <c r="D231" i="3"/>
  <c r="D217" i="3"/>
  <c r="J202" i="3"/>
  <c r="H202" i="3"/>
  <c r="F202" i="3"/>
  <c r="D202" i="3"/>
  <c r="J190" i="3"/>
  <c r="H190" i="3"/>
  <c r="F190" i="3"/>
  <c r="D190" i="3"/>
  <c r="D177" i="3"/>
  <c r="D163" i="3"/>
  <c r="J147" i="3"/>
  <c r="H147" i="3"/>
  <c r="F147" i="3"/>
  <c r="D147" i="3"/>
  <c r="J132" i="3"/>
  <c r="H132" i="3"/>
  <c r="F132" i="3"/>
  <c r="D132" i="3"/>
  <c r="D121" i="3"/>
  <c r="J108" i="3"/>
  <c r="H108" i="3"/>
  <c r="F108" i="3"/>
  <c r="D108" i="3"/>
  <c r="D95" i="3"/>
  <c r="J82" i="3"/>
  <c r="H82" i="3"/>
  <c r="F82" i="3"/>
  <c r="D82" i="3"/>
  <c r="D73" i="3"/>
  <c r="J64" i="3"/>
  <c r="H64" i="3"/>
  <c r="F64" i="3"/>
  <c r="D64" i="3"/>
  <c r="D51" i="3"/>
  <c r="D37" i="3"/>
  <c r="J25" i="3"/>
  <c r="H25" i="3"/>
  <c r="F25" i="3"/>
  <c r="D25" i="3"/>
  <c r="J14" i="3"/>
  <c r="F14" i="3"/>
  <c r="D14" i="3"/>
  <c r="F350" i="3"/>
  <c r="F314" i="3"/>
  <c r="F295" i="3"/>
  <c r="F262" i="3"/>
  <c r="F249" i="3"/>
  <c r="F239" i="3"/>
  <c r="F229" i="3"/>
  <c r="F215" i="3"/>
  <c r="F200" i="3"/>
  <c r="F188" i="3"/>
  <c r="F175" i="3"/>
  <c r="F161" i="3"/>
  <c r="F145" i="3"/>
  <c r="F130" i="3"/>
  <c r="F119" i="3"/>
  <c r="F106" i="3"/>
  <c r="F93" i="3"/>
  <c r="F80" i="3"/>
  <c r="F71" i="3"/>
  <c r="F62" i="3"/>
  <c r="F49" i="3"/>
  <c r="F35" i="3"/>
  <c r="F23" i="3"/>
  <c r="F12" i="3"/>
  <c r="A270" i="3"/>
  <c r="A222" i="3"/>
  <c r="A210" i="3"/>
  <c r="A100" i="3"/>
  <c r="A88" i="3"/>
  <c r="A56" i="3"/>
  <c r="A42" i="3"/>
  <c r="A30" i="3"/>
  <c r="A19" i="3"/>
  <c r="F351" i="3"/>
  <c r="D351" i="3"/>
  <c r="F296" i="3"/>
  <c r="D296" i="3"/>
  <c r="F263" i="3"/>
  <c r="D263" i="3"/>
  <c r="F250" i="3"/>
  <c r="D250" i="3"/>
  <c r="F240" i="3"/>
  <c r="D240" i="3"/>
  <c r="F230" i="3"/>
  <c r="D230" i="3"/>
  <c r="F216" i="3"/>
  <c r="D216" i="3"/>
  <c r="F201" i="3"/>
  <c r="D201" i="3"/>
  <c r="F189" i="3"/>
  <c r="D189" i="3"/>
  <c r="F176" i="3"/>
  <c r="D176" i="3"/>
  <c r="F162" i="3"/>
  <c r="D162" i="3"/>
  <c r="F146" i="3"/>
  <c r="D146" i="3"/>
  <c r="F131" i="3"/>
  <c r="D131" i="3"/>
  <c r="F120" i="3"/>
  <c r="D120" i="3"/>
  <c r="F107" i="3"/>
  <c r="D107" i="3"/>
  <c r="F94" i="3"/>
  <c r="D94" i="3"/>
  <c r="F81" i="3"/>
  <c r="D81" i="3"/>
  <c r="F72" i="3"/>
  <c r="D72" i="3"/>
  <c r="F63" i="3"/>
  <c r="D63" i="3"/>
  <c r="F50" i="3"/>
  <c r="D50" i="3"/>
  <c r="F36" i="3"/>
  <c r="D36" i="3"/>
  <c r="F24" i="3"/>
  <c r="D24" i="3"/>
  <c r="F13" i="3"/>
  <c r="D13" i="3"/>
  <c r="D350" i="3"/>
  <c r="D341" i="3"/>
  <c r="D330" i="3"/>
  <c r="D314" i="3"/>
  <c r="D295" i="3"/>
  <c r="D275" i="3"/>
  <c r="D262" i="3"/>
  <c r="D249" i="3"/>
  <c r="D239" i="3"/>
  <c r="D229" i="3"/>
  <c r="D215" i="3"/>
  <c r="D200" i="3"/>
  <c r="D188" i="3"/>
  <c r="D175" i="3"/>
  <c r="D161" i="3"/>
  <c r="D145" i="3"/>
  <c r="D130" i="3"/>
  <c r="D119" i="3"/>
  <c r="D106" i="3"/>
  <c r="D93" i="3"/>
  <c r="D80" i="3"/>
  <c r="D71" i="3"/>
  <c r="D62" i="3"/>
  <c r="D49" i="3"/>
  <c r="D35" i="3"/>
  <c r="D23" i="3"/>
  <c r="D12" i="3"/>
  <c r="A48" i="3" l="1"/>
  <c r="A34" i="3"/>
  <c r="A22" i="3"/>
  <c r="A11" i="3"/>
  <c r="E221" i="3" l="1"/>
  <c r="E220" i="3"/>
  <c r="E219" i="3"/>
  <c r="E218" i="3"/>
  <c r="D253" i="1" l="1"/>
  <c r="D254" i="1"/>
  <c r="D252" i="1"/>
  <c r="A268" i="1" l="1"/>
  <c r="A256" i="1"/>
  <c r="A100" i="1"/>
  <c r="A88" i="1"/>
  <c r="D85" i="1"/>
  <c r="D86" i="1"/>
  <c r="D84" i="1"/>
  <c r="E164" i="3" l="1"/>
  <c r="E165" i="3"/>
  <c r="E166" i="3"/>
  <c r="E268" i="3" l="1"/>
  <c r="E267" i="3"/>
  <c r="E266" i="3"/>
  <c r="E265" i="3"/>
  <c r="E180" i="3"/>
  <c r="E179" i="3"/>
  <c r="E178" i="3"/>
  <c r="E74" i="3"/>
  <c r="E55" i="3"/>
  <c r="E54" i="3"/>
  <c r="E53" i="3"/>
  <c r="E52" i="3"/>
  <c r="A47" i="1"/>
  <c r="A22" i="1"/>
  <c r="A11" i="1"/>
  <c r="K10" i="3" l="1"/>
  <c r="D15" i="1" l="1"/>
  <c r="D205" i="1"/>
  <c r="D204" i="1"/>
  <c r="D203" i="1"/>
  <c r="D346" i="3" l="1"/>
  <c r="D345" i="3"/>
  <c r="D343" i="3"/>
  <c r="D344" i="3"/>
  <c r="D204" i="3"/>
  <c r="D205" i="3"/>
  <c r="D206" i="3"/>
  <c r="D15" i="3"/>
  <c r="D164" i="3"/>
  <c r="D178" i="3" s="1"/>
  <c r="D122" i="3"/>
  <c r="F87" i="3"/>
  <c r="D96" i="3"/>
  <c r="D265" i="3" s="1"/>
  <c r="D207" i="3"/>
  <c r="D134" i="3"/>
  <c r="D353" i="3"/>
  <c r="D317" i="3"/>
  <c r="F286" i="3"/>
  <c r="D332" i="3"/>
  <c r="D305" i="3"/>
  <c r="D355" i="3"/>
  <c r="D304" i="3"/>
  <c r="D354" i="3"/>
  <c r="D307" i="3"/>
  <c r="F283" i="3"/>
  <c r="H138" i="3"/>
  <c r="D279" i="3"/>
  <c r="J136" i="3"/>
  <c r="D284" i="3"/>
  <c r="D133" i="3"/>
  <c r="F138" i="3"/>
  <c r="D252" i="3"/>
  <c r="D191" i="3"/>
  <c r="D83" i="3"/>
  <c r="D110" i="3"/>
  <c r="H66" i="3"/>
  <c r="D26" i="3"/>
  <c r="H256" i="3"/>
  <c r="D256" i="3"/>
  <c r="D123" i="3"/>
  <c r="J137" i="3"/>
  <c r="D325" i="3"/>
  <c r="F277" i="3"/>
  <c r="F285" i="3"/>
  <c r="D322" i="3"/>
  <c r="D282" i="3"/>
  <c r="D192" i="3"/>
  <c r="D280" i="3"/>
  <c r="F139" i="3"/>
  <c r="H110" i="3"/>
  <c r="F66" i="3"/>
  <c r="F256" i="3"/>
  <c r="D193" i="3"/>
  <c r="D321" i="3"/>
  <c r="D336" i="3"/>
  <c r="D316" i="3"/>
  <c r="F279" i="3"/>
  <c r="F287" i="3"/>
  <c r="D203" i="3"/>
  <c r="D135" i="3"/>
  <c r="J139" i="3"/>
  <c r="D288" i="3"/>
  <c r="D111" i="3"/>
  <c r="J109" i="3"/>
  <c r="D87" i="3"/>
  <c r="H87" i="3"/>
  <c r="D74" i="3"/>
  <c r="D242" i="3" s="1"/>
  <c r="D194" i="3"/>
  <c r="H233" i="3"/>
  <c r="D333" i="3"/>
  <c r="D306" i="3"/>
  <c r="F281" i="3"/>
  <c r="D324" i="3"/>
  <c r="D301" i="3"/>
  <c r="D335" i="3"/>
  <c r="D300" i="3"/>
  <c r="D334" i="3"/>
  <c r="D303" i="3"/>
  <c r="F278" i="3"/>
  <c r="D285" i="3"/>
  <c r="D232" i="3"/>
  <c r="H139" i="3"/>
  <c r="H136" i="3"/>
  <c r="D148" i="3"/>
  <c r="J138" i="3"/>
  <c r="D149" i="3"/>
  <c r="D281" i="3"/>
  <c r="F109" i="3"/>
  <c r="J66" i="3"/>
  <c r="J110" i="3"/>
  <c r="D278" i="3"/>
  <c r="D302" i="3"/>
  <c r="D320" i="3"/>
  <c r="D323" i="3"/>
  <c r="F284" i="3"/>
  <c r="D299" i="3"/>
  <c r="D283" i="3"/>
  <c r="D286" i="3"/>
  <c r="J233" i="3"/>
  <c r="F136" i="3"/>
  <c r="D65" i="3"/>
  <c r="F110" i="3"/>
  <c r="D165" i="3"/>
  <c r="D179" i="3" s="1"/>
  <c r="F233" i="3"/>
  <c r="F137" i="3"/>
  <c r="D298" i="3"/>
  <c r="F280" i="3"/>
  <c r="D319" i="3"/>
  <c r="D318" i="3"/>
  <c r="H137" i="3"/>
  <c r="D287" i="3"/>
  <c r="D208" i="3"/>
  <c r="D277" i="3"/>
  <c r="H109" i="3"/>
  <c r="D109" i="3"/>
  <c r="D255" i="3"/>
  <c r="D254" i="3"/>
  <c r="D253" i="3"/>
  <c r="D86" i="3"/>
  <c r="D85" i="3"/>
  <c r="D99" i="3"/>
  <c r="D268" i="3" s="1"/>
  <c r="D98" i="3"/>
  <c r="D267" i="3" s="1"/>
  <c r="D97" i="3"/>
  <c r="D266" i="3" s="1"/>
  <c r="D84" i="3"/>
  <c r="D38" i="3"/>
  <c r="D52" i="3" s="1"/>
  <c r="D16" i="1"/>
  <c r="D17" i="1"/>
  <c r="D18" i="1"/>
  <c r="F203" i="1"/>
  <c r="F204" i="3" s="1"/>
  <c r="F204" i="1"/>
  <c r="F205" i="3" s="1"/>
  <c r="F205" i="1"/>
  <c r="F206" i="3" s="1"/>
  <c r="D17" i="3" l="1"/>
  <c r="D40" i="3"/>
  <c r="D54" i="3" s="1"/>
  <c r="D39" i="3"/>
  <c r="D53" i="3" s="1"/>
  <c r="D16" i="3"/>
  <c r="D218" i="3"/>
  <c r="D41" i="3"/>
  <c r="D55" i="3" s="1"/>
  <c r="D18" i="3"/>
  <c r="F18" i="1"/>
  <c r="F18" i="3" s="1"/>
  <c r="F17" i="1"/>
  <c r="F17" i="3" s="1"/>
  <c r="F16" i="1"/>
  <c r="F16" i="3" s="1"/>
  <c r="J355" i="3"/>
  <c r="H355" i="3"/>
  <c r="F355" i="3"/>
  <c r="J354" i="3"/>
  <c r="H354" i="3"/>
  <c r="F354" i="3"/>
  <c r="J353" i="3"/>
  <c r="H353" i="3"/>
  <c r="F353" i="3"/>
  <c r="J325" i="1"/>
  <c r="J325" i="3" s="1"/>
  <c r="J324" i="1"/>
  <c r="J324" i="3" s="1"/>
  <c r="J323" i="1"/>
  <c r="J323" i="3" s="1"/>
  <c r="J322" i="1"/>
  <c r="J322" i="3" s="1"/>
  <c r="J321" i="1"/>
  <c r="J321" i="3" s="1"/>
  <c r="H321" i="1"/>
  <c r="H321" i="3" s="1"/>
  <c r="F321" i="1"/>
  <c r="F321" i="3" s="1"/>
  <c r="J320" i="1"/>
  <c r="J320" i="3" s="1"/>
  <c r="H320" i="1"/>
  <c r="H320" i="3" s="1"/>
  <c r="F320" i="1"/>
  <c r="F320" i="3" s="1"/>
  <c r="J319" i="1"/>
  <c r="J319" i="3" s="1"/>
  <c r="J318" i="1"/>
  <c r="J318" i="3" s="1"/>
  <c r="J317" i="1"/>
  <c r="J317" i="3" s="1"/>
  <c r="H317" i="1"/>
  <c r="H317" i="3" s="1"/>
  <c r="F317" i="1"/>
  <c r="F317" i="3" s="1"/>
  <c r="J316" i="1"/>
  <c r="J316" i="3" s="1"/>
  <c r="H316" i="1"/>
  <c r="H316" i="3" s="1"/>
  <c r="F316" i="1"/>
  <c r="F316" i="3" s="1"/>
  <c r="J193" i="1"/>
  <c r="J194" i="3" s="1"/>
  <c r="H193" i="1"/>
  <c r="H194" i="3" s="1"/>
  <c r="F193" i="1"/>
  <c r="F194" i="3" s="1"/>
  <c r="J192" i="1"/>
  <c r="J193" i="3" s="1"/>
  <c r="H192" i="1"/>
  <c r="H193" i="3" s="1"/>
  <c r="F192" i="1"/>
  <c r="F193" i="3" s="1"/>
  <c r="J191" i="1"/>
  <c r="J192" i="3" s="1"/>
  <c r="H191" i="1"/>
  <c r="H192" i="3" s="1"/>
  <c r="F191" i="1"/>
  <c r="F192" i="3" s="1"/>
  <c r="H190" i="1"/>
  <c r="H191" i="3" s="1"/>
  <c r="F190" i="1"/>
  <c r="F191" i="3" s="1"/>
  <c r="D165" i="1"/>
  <c r="D164" i="1"/>
  <c r="D163" i="1"/>
  <c r="J153" i="1"/>
  <c r="J154" i="3" s="1"/>
  <c r="H153" i="1"/>
  <c r="H154" i="3" s="1"/>
  <c r="F153" i="1"/>
  <c r="F154" i="3" s="1"/>
  <c r="J152" i="1"/>
  <c r="J153" i="3" s="1"/>
  <c r="H152" i="1"/>
  <c r="H153" i="3" s="1"/>
  <c r="F152" i="1"/>
  <c r="F153" i="3" s="1"/>
  <c r="J151" i="1"/>
  <c r="J152" i="3" s="1"/>
  <c r="H151" i="1"/>
  <c r="H152" i="3" s="1"/>
  <c r="F151" i="1"/>
  <c r="F152" i="3" s="1"/>
  <c r="J150" i="1"/>
  <c r="J151" i="3" s="1"/>
  <c r="H150" i="1"/>
  <c r="H151" i="3" s="1"/>
  <c r="F150" i="1"/>
  <c r="F151" i="3" s="1"/>
  <c r="D149" i="1"/>
  <c r="J134" i="1"/>
  <c r="J135" i="3" s="1"/>
  <c r="H134" i="1"/>
  <c r="H135" i="3" s="1"/>
  <c r="F134" i="1"/>
  <c r="F135" i="3" s="1"/>
  <c r="J133" i="1"/>
  <c r="J134" i="3" s="1"/>
  <c r="H133" i="1"/>
  <c r="H134" i="3" s="1"/>
  <c r="F133" i="1"/>
  <c r="F134" i="3" s="1"/>
  <c r="J132" i="1"/>
  <c r="J133" i="3" s="1"/>
  <c r="H132" i="1"/>
  <c r="H133" i="3" s="1"/>
  <c r="F132" i="1"/>
  <c r="F133" i="3" s="1"/>
  <c r="J307" i="1"/>
  <c r="J307" i="3" s="1"/>
  <c r="H307" i="1"/>
  <c r="H307" i="3" s="1"/>
  <c r="F307" i="1"/>
  <c r="F307" i="3" s="1"/>
  <c r="J306" i="1"/>
  <c r="J306" i="3" s="1"/>
  <c r="H306" i="1"/>
  <c r="H306" i="3" s="1"/>
  <c r="F306" i="1"/>
  <c r="F306" i="3" s="1"/>
  <c r="J305" i="1"/>
  <c r="J305" i="3" s="1"/>
  <c r="H305" i="1"/>
  <c r="H305" i="3" s="1"/>
  <c r="F305" i="1"/>
  <c r="F305" i="3" s="1"/>
  <c r="J304" i="1"/>
  <c r="J304" i="3" s="1"/>
  <c r="H304" i="1"/>
  <c r="H304" i="3" s="1"/>
  <c r="F304" i="1"/>
  <c r="F304" i="3" s="1"/>
  <c r="J303" i="1"/>
  <c r="J303" i="3" s="1"/>
  <c r="H303" i="1"/>
  <c r="H303" i="3" s="1"/>
  <c r="F303" i="1"/>
  <c r="F303" i="3" s="1"/>
  <c r="J302" i="1"/>
  <c r="J302" i="3" s="1"/>
  <c r="H302" i="1"/>
  <c r="H302" i="3" s="1"/>
  <c r="F302" i="1"/>
  <c r="F302" i="3" s="1"/>
  <c r="J301" i="1"/>
  <c r="J301" i="3" s="1"/>
  <c r="H301" i="1"/>
  <c r="H301" i="3" s="1"/>
  <c r="F301" i="1"/>
  <c r="F301" i="3" s="1"/>
  <c r="J300" i="1"/>
  <c r="J300" i="3" s="1"/>
  <c r="H300" i="1"/>
  <c r="H300" i="3" s="1"/>
  <c r="F300" i="1"/>
  <c r="F300" i="3" s="1"/>
  <c r="J299" i="1"/>
  <c r="J299" i="3" s="1"/>
  <c r="H299" i="1"/>
  <c r="H299" i="3" s="1"/>
  <c r="F299" i="1"/>
  <c r="F299" i="3" s="1"/>
  <c r="H298" i="1"/>
  <c r="H298" i="3" s="1"/>
  <c r="F298" i="1"/>
  <c r="F298" i="3" s="1"/>
  <c r="A92" i="1"/>
  <c r="J86" i="1"/>
  <c r="J86" i="3" s="1"/>
  <c r="H86" i="1"/>
  <c r="H86" i="3" s="1"/>
  <c r="F86" i="1"/>
  <c r="F86" i="3" s="1"/>
  <c r="J85" i="1"/>
  <c r="J85" i="3" s="1"/>
  <c r="H85" i="1"/>
  <c r="H85" i="3" s="1"/>
  <c r="F85" i="1"/>
  <c r="F85" i="3" s="1"/>
  <c r="J84" i="1"/>
  <c r="J84" i="3" s="1"/>
  <c r="H84" i="1"/>
  <c r="H84" i="3" s="1"/>
  <c r="F84" i="1"/>
  <c r="F84" i="3" s="1"/>
  <c r="H83" i="1"/>
  <c r="H83" i="3" s="1"/>
  <c r="F83" i="1"/>
  <c r="F83" i="3" s="1"/>
  <c r="A79" i="1"/>
  <c r="A260" i="1"/>
  <c r="J254" i="1"/>
  <c r="J255" i="3" s="1"/>
  <c r="H254" i="1"/>
  <c r="H255" i="3" s="1"/>
  <c r="F254" i="1"/>
  <c r="F255" i="3" s="1"/>
  <c r="J253" i="1"/>
  <c r="J254" i="3" s="1"/>
  <c r="H253" i="1"/>
  <c r="H254" i="3" s="1"/>
  <c r="F253" i="1"/>
  <c r="F254" i="3" s="1"/>
  <c r="J252" i="1"/>
  <c r="J253" i="3" s="1"/>
  <c r="H252" i="1"/>
  <c r="H253" i="3" s="1"/>
  <c r="F252" i="1"/>
  <c r="F253" i="3" s="1"/>
  <c r="H251" i="1"/>
  <c r="H252" i="3" s="1"/>
  <c r="F251" i="1"/>
  <c r="F252" i="3" s="1"/>
  <c r="A247" i="1"/>
  <c r="A70" i="1"/>
  <c r="J65" i="1"/>
  <c r="J65" i="3" s="1"/>
  <c r="H65" i="1"/>
  <c r="H65" i="3" s="1"/>
  <c r="F65" i="1"/>
  <c r="F65" i="3" s="1"/>
  <c r="A237" i="1"/>
  <c r="J231" i="1"/>
  <c r="J232" i="3" s="1"/>
  <c r="H231" i="1"/>
  <c r="H232" i="3" s="1"/>
  <c r="F231" i="1"/>
  <c r="F232" i="3" s="1"/>
  <c r="A226" i="1"/>
  <c r="A213" i="1"/>
  <c r="D29" i="1"/>
  <c r="D29" i="3" s="1"/>
  <c r="D28" i="1"/>
  <c r="D28" i="3" s="1"/>
  <c r="D27" i="1"/>
  <c r="D27" i="3" s="1"/>
  <c r="J26" i="1"/>
  <c r="J26" i="3" s="1"/>
  <c r="H26" i="1"/>
  <c r="H26" i="3" s="1"/>
  <c r="F26" i="1"/>
  <c r="F26" i="3" s="1"/>
  <c r="J205" i="1"/>
  <c r="J206" i="3" s="1"/>
  <c r="H205" i="1"/>
  <c r="H206" i="3" s="1"/>
  <c r="J204" i="1"/>
  <c r="J205" i="3" s="1"/>
  <c r="H204" i="1"/>
  <c r="H205" i="3" s="1"/>
  <c r="J203" i="1"/>
  <c r="J204" i="3" s="1"/>
  <c r="H203" i="1"/>
  <c r="H204" i="3" s="1"/>
  <c r="J202" i="1"/>
  <c r="J203" i="3" s="1"/>
  <c r="H202" i="1"/>
  <c r="H203" i="3" s="1"/>
  <c r="F202" i="1"/>
  <c r="F203" i="3" s="1"/>
  <c r="D166" i="3" l="1"/>
  <c r="D180" i="3" s="1"/>
  <c r="D150" i="3"/>
  <c r="D220" i="3"/>
  <c r="D221" i="3"/>
  <c r="D219" i="3"/>
  <c r="J148" i="1"/>
  <c r="J149" i="3" s="1"/>
  <c r="J147" i="1"/>
  <c r="J148" i="3" s="1"/>
  <c r="F149" i="1"/>
  <c r="F150" i="3" s="1"/>
  <c r="D177" i="1"/>
  <c r="H147" i="1"/>
  <c r="H148" i="3" s="1"/>
  <c r="F148" i="1"/>
  <c r="F149" i="3" s="1"/>
  <c r="H149" i="1"/>
  <c r="H150" i="3" s="1"/>
  <c r="D178" i="1"/>
  <c r="F15" i="1"/>
  <c r="F15" i="3" s="1"/>
  <c r="J27" i="1"/>
  <c r="J27" i="3" s="1"/>
  <c r="H15" i="1"/>
  <c r="H15" i="3" s="1"/>
  <c r="J28" i="1"/>
  <c r="J28" i="3" s="1"/>
  <c r="J15" i="1"/>
  <c r="J15" i="3" s="1"/>
  <c r="J29" i="1"/>
  <c r="J29" i="3" s="1"/>
  <c r="F147" i="1"/>
  <c r="F148" i="3" s="1"/>
  <c r="H148" i="1"/>
  <c r="H149" i="3" s="1"/>
  <c r="J149" i="1"/>
  <c r="J150" i="3" s="1"/>
  <c r="D179" i="1"/>
  <c r="H18" i="1"/>
  <c r="H18" i="3" s="1"/>
  <c r="J16" i="1"/>
  <c r="J16" i="3" s="1"/>
  <c r="J18" i="1"/>
  <c r="J18" i="3" s="1"/>
  <c r="H16" i="1"/>
  <c r="H16" i="3" s="1"/>
  <c r="H17" i="1"/>
  <c r="H17" i="3" s="1"/>
  <c r="J17" i="1"/>
  <c r="J17" i="3" s="1"/>
  <c r="F28" i="1"/>
  <c r="F28" i="3" s="1"/>
  <c r="F27" i="1"/>
  <c r="F27" i="3" s="1"/>
  <c r="F29" i="1"/>
  <c r="F29" i="3" s="1"/>
  <c r="H27" i="1"/>
  <c r="H27" i="3" s="1"/>
  <c r="H28" i="1"/>
  <c r="H28" i="3" s="1"/>
  <c r="H29" i="1"/>
  <c r="H29" i="3" s="1"/>
</calcChain>
</file>

<file path=xl/sharedStrings.xml><?xml version="1.0" encoding="utf-8"?>
<sst xmlns="http://schemas.openxmlformats.org/spreadsheetml/2006/main" count="1670" uniqueCount="571">
  <si>
    <t>* All prices subject to change without notice.  Contact StorageCraft for the most current pricing.</t>
  </si>
  <si>
    <t>StorageCraft ShadowProtect Server (v 5.x) - SRP</t>
  </si>
  <si>
    <t>First year of maintenance is included in the purchase price.  *Premium Support requires an active Maintenance Agreement.</t>
  </si>
  <si>
    <t>Published SRP</t>
  </si>
  <si>
    <t>New</t>
  </si>
  <si>
    <t>Upgrade</t>
  </si>
  <si>
    <t>1Yr Maintenance
Renewal</t>
  </si>
  <si>
    <t xml:space="preserve">Premium Support </t>
  </si>
  <si>
    <t>Includes one year of Maintenance</t>
  </si>
  <si>
    <t>Quantity</t>
  </si>
  <si>
    <t>Discount Level</t>
  </si>
  <si>
    <t>Discount off  single user license</t>
  </si>
  <si>
    <t>Price</t>
  </si>
  <si>
    <t>Part Number</t>
  </si>
  <si>
    <t>1 - 9</t>
  </si>
  <si>
    <t>Z</t>
  </si>
  <si>
    <t>SSPS50USPS0100ZZZ</t>
  </si>
  <si>
    <t>SSPS50USUS0100ZZZ</t>
  </si>
  <si>
    <t>SSPS50USMS011YZZZ</t>
  </si>
  <si>
    <t>SSPS50USSS011YZZZ</t>
  </si>
  <si>
    <t>10 - 49</t>
  </si>
  <si>
    <t>A</t>
  </si>
  <si>
    <t>SSPS50USPS0100ZZA</t>
  </si>
  <si>
    <t>SSPS50USUS0100ZZA</t>
  </si>
  <si>
    <t>SSPS50USMS011YZZA</t>
  </si>
  <si>
    <t>SSPS50USSS011YZZA</t>
  </si>
  <si>
    <t>50 - 199</t>
  </si>
  <si>
    <t>B</t>
  </si>
  <si>
    <t>SSPS50USPS0100ZZB</t>
  </si>
  <si>
    <t>SSPS50USUS0100ZZB</t>
  </si>
  <si>
    <t>SSPS50USMS011YZZB</t>
  </si>
  <si>
    <t>SSPS50USSS011YZZB</t>
  </si>
  <si>
    <t>200 - 399</t>
  </si>
  <si>
    <t>C</t>
  </si>
  <si>
    <t>SSPS50USPS0100ZZC</t>
  </si>
  <si>
    <t>SSPS50USUS0100ZZC</t>
  </si>
  <si>
    <t>SSPS50USMS011YZZC</t>
  </si>
  <si>
    <t>SSPS50USSS011YZZC</t>
  </si>
  <si>
    <t>Upgrade from ShadowProtect for Small Business - Under Maintenance *</t>
  </si>
  <si>
    <t>SUPS50USUS0100ZPZ</t>
  </si>
  <si>
    <t>N/A</t>
  </si>
  <si>
    <t>Upgrade from ShadowProtect for Small Business - Not Under Maintenance</t>
  </si>
  <si>
    <t>SUPP50USUS0100ZPZ</t>
  </si>
  <si>
    <t>* Upgrade from ShadowProtect for Small Business that is currently Under Maintenance does not include one year of maintenance.  Existing maintenance terms remain unchanged.</t>
  </si>
  <si>
    <t>StorageCraft ShadowProtect SPX  Server (Linux) - SRP</t>
  </si>
  <si>
    <t>XSPX00USPS0100ZZZ</t>
  </si>
  <si>
    <t>XSPX00USUS0100ZZZ</t>
  </si>
  <si>
    <t>XSPX00USMS011YZZZ</t>
  </si>
  <si>
    <t>XSPX00USSS011YZZZ</t>
  </si>
  <si>
    <t>XSPX00USPS0100ZZA</t>
  </si>
  <si>
    <t>XSPX00USUS0100ZZA</t>
  </si>
  <si>
    <t>XSPX00USMS011YZZA</t>
  </si>
  <si>
    <t>XSPX00USSS011YZZA</t>
  </si>
  <si>
    <t>XSPX00USPS0100ZZB</t>
  </si>
  <si>
    <t>XSPX00USUS0100ZZB</t>
  </si>
  <si>
    <t>XSPX00USMS011YZZB</t>
  </si>
  <si>
    <t>XSPX00USSS011YZZB</t>
  </si>
  <si>
    <t>XSPX00USPS0100ZZC</t>
  </si>
  <si>
    <t>XSPX00USUS0100ZZC</t>
  </si>
  <si>
    <t>XSPX00USMS011YZZC</t>
  </si>
  <si>
    <t>XSPX00USSS011YZZC</t>
  </si>
  <si>
    <t>StorageCraft ShadowProtect  SPX Server (Windows) - SRP</t>
  </si>
  <si>
    <t>XSXW00USPS0100ZZZ</t>
  </si>
  <si>
    <t>XSXW00USUS0100ZZZ</t>
  </si>
  <si>
    <t>XSXW00USMS011YZZZ</t>
  </si>
  <si>
    <t>XSXW00USSS011YZZZ</t>
  </si>
  <si>
    <t>XSXW00USPS0100ZZA</t>
  </si>
  <si>
    <t>XSXW00USUS0100ZZA</t>
  </si>
  <si>
    <t>XSXW00USMS011YZZA</t>
  </si>
  <si>
    <t>XSXW00USSS011YZZA</t>
  </si>
  <si>
    <t>XSXW00USPS0100ZZB</t>
  </si>
  <si>
    <t>XSXW00USUS0100ZZB</t>
  </si>
  <si>
    <t>XSXW00USMS011YZZB</t>
  </si>
  <si>
    <t>XSXW00USSS011YZZB</t>
  </si>
  <si>
    <t>XSXW00USPS0100ZZC</t>
  </si>
  <si>
    <t>XSXW00USUS0100ZZC</t>
  </si>
  <si>
    <t>XSXW00USMS011YZZC</t>
  </si>
  <si>
    <t>XSXW00USSS011YZZC</t>
  </si>
  <si>
    <t>StorageCraft ShadowProtect Server (v 5.x)</t>
  </si>
  <si>
    <t>Competitive Upgrade Pricing * - SRP - Proof of Purchase or License Required</t>
  </si>
  <si>
    <t>Competitive Upgrade Price - SRP</t>
  </si>
  <si>
    <t>Minimum
Quantity</t>
  </si>
  <si>
    <t>Competitive
Upgrade
Price</t>
  </si>
  <si>
    <t>SSPS50USPC0100ZZZ</t>
  </si>
  <si>
    <t>Use Standard
SRP Upgrade Pricing</t>
  </si>
  <si>
    <t>Use Standard
SRP Maintenance Renewal
Pricing</t>
  </si>
  <si>
    <t>Use Standard
SRP Premium Support
Pricing</t>
  </si>
  <si>
    <t>SSPS50USPC0100ZZA</t>
  </si>
  <si>
    <t>SSPS50USPC0100ZZB</t>
  </si>
  <si>
    <t>SSPS50USPC0100ZZC</t>
  </si>
  <si>
    <t>* Valid competitors include:  Acronis, Symantec, AppAssure, Unitrends, Axcient, CA D2D, Barracuda, Intronis,  Paragon, and Evault.</t>
  </si>
  <si>
    <t>*Competitive Upgrades available only through Lifeboat Distribution or Synnex</t>
  </si>
  <si>
    <t>StorageCraft ShadowProtect SPX Server (Linux)</t>
  </si>
  <si>
    <t>XSPX00USPC0100ZZZ</t>
  </si>
  <si>
    <t>XSPX00USPC0100ZZA</t>
  </si>
  <si>
    <t>XSPX00USPC0100ZZB</t>
  </si>
  <si>
    <t>XSPX00USPC0100ZZC</t>
  </si>
  <si>
    <t>StorageCraft ShadowProtect SPX Server (Windows)</t>
  </si>
  <si>
    <t>XSXW00USPC0100ZZZ</t>
  </si>
  <si>
    <t>XSXW00USPC0100ZZA</t>
  </si>
  <si>
    <t>XSXW00USPC0100ZZB</t>
  </si>
  <si>
    <t>XSXW00USPC0100ZZC</t>
  </si>
  <si>
    <t>StorageCraft ShadowProtect for Small Business  - SRP</t>
  </si>
  <si>
    <t>Product</t>
  </si>
  <si>
    <t xml:space="preserve">StorageCraft ShadowProtect for Small Business 5.x </t>
  </si>
  <si>
    <t>BSBS50USPS0100ZZZ</t>
  </si>
  <si>
    <t>BSBS50USUS0100ZZZ</t>
  </si>
  <si>
    <t>BSBS50USMS011YZZZ</t>
  </si>
  <si>
    <t>BSBS50USSS011YZZZ</t>
  </si>
  <si>
    <t>StorageCraft ShadowProtect for Small Business Premium (2 License)</t>
  </si>
  <si>
    <t>BSBP50USUS0200ZZZ</t>
  </si>
  <si>
    <t>BSBP50USMS021YZZZ</t>
  </si>
  <si>
    <t>BSBP50USSS021YZZZ</t>
  </si>
  <si>
    <t>StorageCraft ShadowProtect for Small Business (v 5.x) - SRP</t>
  </si>
  <si>
    <t>Competitive Upgrade Pricing *  - Proof of Purchase or License Required</t>
  </si>
  <si>
    <t>BSBS50USPC0100ZZZ</t>
  </si>
  <si>
    <t>Use Standard SRP
Upgrade Pricing</t>
  </si>
  <si>
    <t>Use Standard SRP
Maintenance Renewal Pricing</t>
  </si>
  <si>
    <t>Use Standard SRP
Premium Support Pricing</t>
  </si>
  <si>
    <t>StorageCraft ShadowProtect SPX for Small Business (Windows) - SRP</t>
  </si>
  <si>
    <t>StorageCraft ShadowProtect SPX for Small Business (Windows)</t>
  </si>
  <si>
    <t>QBUS00USPS0100ZZZ</t>
  </si>
  <si>
    <t>QBUS00USUS0100ZZZ</t>
  </si>
  <si>
    <t>QBUS00USMS011YZZZ</t>
  </si>
  <si>
    <t>QBUS00USSS011YZZZ</t>
  </si>
  <si>
    <t>StorageCraft ShadowProtect SPX for Small Business (Windows -2 License)</t>
  </si>
  <si>
    <t>QSXP00USUS0200ZZZ</t>
  </si>
  <si>
    <t>QSXP00USMS021YZZZ</t>
  </si>
  <si>
    <t>QSXP00USSS021YZZZ</t>
  </si>
  <si>
    <t>QBUS00USPC0100ZZZ</t>
  </si>
  <si>
    <t>StorageCraft ShadowProtect Desktop (v 5.x) - SRP</t>
  </si>
  <si>
    <t>1 - 19</t>
  </si>
  <si>
    <t>DSPD50USPS0100ZZZ</t>
  </si>
  <si>
    <t>DSPD50USUS0100ZZZ</t>
  </si>
  <si>
    <t>DSPD50USMS011YZZZ</t>
  </si>
  <si>
    <t>20 - 99</t>
  </si>
  <si>
    <t>DSPD50USPS0100ZZA</t>
  </si>
  <si>
    <t>DSPD50USUS0100ZZA</t>
  </si>
  <si>
    <t>DSPD50USMS011YZZA</t>
  </si>
  <si>
    <t>DSPD50USSS011YZZA</t>
  </si>
  <si>
    <t>100 - 499</t>
  </si>
  <si>
    <t>DSPD50USPS0100ZZB</t>
  </si>
  <si>
    <t>DSPD50USUS0100ZZB</t>
  </si>
  <si>
    <t>DSPD50USMS011YZZB</t>
  </si>
  <si>
    <t>DSPD50USSS011YZZB</t>
  </si>
  <si>
    <t>500 - 1999</t>
  </si>
  <si>
    <t>DSPD50USPS0100ZZC</t>
  </si>
  <si>
    <t>DSPD50USUS0100ZZC</t>
  </si>
  <si>
    <t>DSPD50USMS011YZZC</t>
  </si>
  <si>
    <t>DSPD50USSS011YZZC</t>
  </si>
  <si>
    <t>DSPD50USPC0100ZZZ</t>
  </si>
  <si>
    <t>DSPD50USPC0100ZZA</t>
  </si>
  <si>
    <t>DSPD50USPC0100ZZB</t>
  </si>
  <si>
    <t>DSPD50USPC0100ZZC</t>
  </si>
  <si>
    <t>StorageCraft ShadowProtect SPX Desktop (Windows) - SRP</t>
  </si>
  <si>
    <t>KXDW00USPS0100ZZZ</t>
  </si>
  <si>
    <t>KXDW00USUS0100ZZZ</t>
  </si>
  <si>
    <t>KXDW00USMS011YZZZ</t>
  </si>
  <si>
    <t>KXDW00USPS0100ZZA</t>
  </si>
  <si>
    <t>KXDW00USUS0100ZZA</t>
  </si>
  <si>
    <t>KXDW00USMS011YZZA</t>
  </si>
  <si>
    <t>KXDW00USSS011YZZA</t>
  </si>
  <si>
    <t>KXDW00USPS0100ZZB</t>
  </si>
  <si>
    <t>KXDW00USUS0100ZZB</t>
  </si>
  <si>
    <t>KXDW00USMS011YZZB</t>
  </si>
  <si>
    <t>KXDW00USSS011YZZB</t>
  </si>
  <si>
    <t>KXDW00USPS0100ZZC</t>
  </si>
  <si>
    <t>KXDW00USUS0100ZZC</t>
  </si>
  <si>
    <t>KXDW00USMS011YZZC</t>
  </si>
  <si>
    <t>KXDW00USSS011YZZC</t>
  </si>
  <si>
    <t>KXDW00USPC0100ZZZ</t>
  </si>
  <si>
    <t>KXDW00USPC0100ZZA</t>
  </si>
  <si>
    <t>KXDW00USPC0100ZZB</t>
  </si>
  <si>
    <t>KXDW00USPC0100ZZC</t>
  </si>
  <si>
    <t>StorageCraft ShadowProtect IT Edition (v 5.x) - SRP</t>
  </si>
  <si>
    <t>Upgrades, Updates, and Standard Support Included during subscription</t>
  </si>
  <si>
    <t>Renewal</t>
  </si>
  <si>
    <t>Maintenance</t>
  </si>
  <si>
    <t>Premium Support</t>
  </si>
  <si>
    <t>IT Edition - First 1-Year License</t>
  </si>
  <si>
    <t>ISPI50USNS011YZZZ</t>
  </si>
  <si>
    <t>ISPI50USNS011YZRZ</t>
  </si>
  <si>
    <t>Incident Support
Only</t>
  </si>
  <si>
    <t>IT Edition - Each Additional 1-Year License</t>
  </si>
  <si>
    <t>IADD50USNS011YZZZ</t>
  </si>
  <si>
    <t>IADD50USNS011YZRZ</t>
  </si>
  <si>
    <t>IT Edition - 3 Month License</t>
  </si>
  <si>
    <t>ISPI50USNS013MZZZ</t>
  </si>
  <si>
    <t>ISPI50USNS013MZRZ</t>
  </si>
  <si>
    <t>IT Edition - 1 Month License</t>
  </si>
  <si>
    <t>ISPI50USNS011MZZZ</t>
  </si>
  <si>
    <t>ISPI50USNS011MZRZ</t>
  </si>
  <si>
    <t>IT Edition - 2 Week License</t>
  </si>
  <si>
    <t>ISPI50USNS012WZZZ</t>
  </si>
  <si>
    <t>ISPI50USNS012WZRZ</t>
  </si>
  <si>
    <t>IT Edition USB Key *</t>
  </si>
  <si>
    <t>IUSB50USXS0100ZZZ</t>
  </si>
  <si>
    <t>IT Edition Pro - First 1-Year License</t>
  </si>
  <si>
    <t>IPRO50USNS011YZZZ</t>
  </si>
  <si>
    <t>IPRO50USNS011YZRZ</t>
  </si>
  <si>
    <t>IT Edition Pro - Each Additional 1-Year License</t>
  </si>
  <si>
    <t>IADP50USNS011YZZZ</t>
  </si>
  <si>
    <t>IADP50USNS011YZRZ</t>
  </si>
  <si>
    <t>IT Edition Pro - 3 Month License</t>
  </si>
  <si>
    <t>IPRO50USNS013MZZZ</t>
  </si>
  <si>
    <t>IPRO50USNS013MZRZ</t>
  </si>
  <si>
    <t>IT Edition Pro - 1 Month License</t>
  </si>
  <si>
    <t>IPRO50USNS011MZZZ</t>
  </si>
  <si>
    <t>IPRO50USNS011MZRZ</t>
  </si>
  <si>
    <t>IT Edition Pro - 2 Week License</t>
  </si>
  <si>
    <t>IPRO50USNS012WZZZ</t>
  </si>
  <si>
    <t>IPRO50USNS012WZRZ</t>
  </si>
  <si>
    <t>IUSP50USXS0100ZZZ</t>
  </si>
  <si>
    <t>Multiple years of ShadowProtect IT Edition (up to three years) can be purchased by ordering the normal 1-year SKU (quantity 1) and then the corresponding renewal SKU (quantity up to 2).</t>
  </si>
  <si>
    <t>ShadowProtect IT Edition Pro includes StorageCraft ShadowProtect Granular Recovery for Exchange.</t>
  </si>
  <si>
    <t>*Purchase of USB Key is required with all new ShadowProtect IT Edition licenses.</t>
  </si>
  <si>
    <t>Packs and Special Editions - SRP</t>
  </si>
  <si>
    <t>StorageCraft ShadowProtect Desktop 5.x - (10 License)</t>
  </si>
  <si>
    <t>StorageCraft ShadowProtect Desktop Bundle 5.x - (3 License)</t>
  </si>
  <si>
    <t>StorageCraft ShadowProtect SPX Desktop  (Windows - 10 License)</t>
  </si>
  <si>
    <t>StorageCraft ShadowProtect SPX Desktop Bundle (Windows - 3 License)</t>
  </si>
  <si>
    <t>StorageCraft ShadowProtect Server 5.x - (3 License)</t>
  </si>
  <si>
    <t>StorageCraft ShadowProtect Server 5.x with
10 ShadowProtect Desktop 5.x Licenses</t>
  </si>
  <si>
    <t>StorageCraft ShadowProtect SPX Server (Linux-3 License)</t>
  </si>
  <si>
    <t>StorageCraft ShadowProtect SPXServer  Windows  - (3 License)</t>
  </si>
  <si>
    <t>StorageCraft ShadowProtect SPX Server (Windows)  with
10 StorageCraft ShadowProtect SPX Desktop  (Windows)  Licenses</t>
  </si>
  <si>
    <t>StorageCraft ShadowProtect for Small Business 5.x with
10 ShadowProtect Desktop 5.x Licenses</t>
  </si>
  <si>
    <t>StorageCraft ShadowProtect SPX for Small Business with
10 StorageCraft ShadowProtect SPX Desktop (Windows) 5.x Licenses</t>
  </si>
  <si>
    <t>StorageCraft ShadowProtect Virtual  - SRP</t>
  </si>
  <si>
    <t>StorageCraft ShadowProtect Virtual: Desktop 6-Pack</t>
  </si>
  <si>
    <t>DSDV50USPS0600ZZZ</t>
  </si>
  <si>
    <t>DSDV50USUS0600ZZZ</t>
  </si>
  <si>
    <t>DSDV50USMS061YZZZ</t>
  </si>
  <si>
    <t>StorageCraft ShadowProtect Virtual: Desktop 12-Pack</t>
  </si>
  <si>
    <t>DSDV50USPS1200ZZZ</t>
  </si>
  <si>
    <t>DSDV50USUS1200ZZZ</t>
  </si>
  <si>
    <t>DSDV50USMS121YZZZ</t>
  </si>
  <si>
    <t>DSDV50USSS121YZZZ</t>
  </si>
  <si>
    <t>StorageCraft ShadowProtect Virtual: Desktop 24 Pack</t>
  </si>
  <si>
    <t>DSDV50USPS2400ZZZ</t>
  </si>
  <si>
    <t>DSDV50USUS2400ZZZ</t>
  </si>
  <si>
    <t>DSDV50USMS241YZZZ</t>
  </si>
  <si>
    <t>DSDV50USSS241YZZZ</t>
  </si>
  <si>
    <t>StorageCraft ShadowProtect Virtual: Desktop 50-Pack</t>
  </si>
  <si>
    <t>DSDV50USPS5000ZZZ</t>
  </si>
  <si>
    <t>DSDV50USUS5000ZZZ</t>
  </si>
  <si>
    <t>DSDV50USMS501YZZZ</t>
  </si>
  <si>
    <t>DSDV50USSS501YZZZ</t>
  </si>
  <si>
    <t>StorageCraft ShadowProtect Virtual: Server 1-Pack</t>
  </si>
  <si>
    <t>SSSV50USPS0100ZZZ</t>
  </si>
  <si>
    <t>SSSV50USUS0100ZZZ</t>
  </si>
  <si>
    <t>SSSV50USMS011YZZZ</t>
  </si>
  <si>
    <t>SSSV50USSS011YZZZ</t>
  </si>
  <si>
    <t>StorageCraft ShadowProtect Virtual: Server 3-Pack</t>
  </si>
  <si>
    <t>SSSV50USPS0300ZZZ</t>
  </si>
  <si>
    <t>SSSV50USUS0300ZZZ</t>
  </si>
  <si>
    <t>SSSV50USMS031YZZZ</t>
  </si>
  <si>
    <t>SSSV50USSS031YZZZ</t>
  </si>
  <si>
    <t>StorageCraft ShadowProtect Virtual: Server 6-Pack</t>
  </si>
  <si>
    <t>SSSV50USPS0600ZZZ</t>
  </si>
  <si>
    <t>SSSV50USUS0600ZZZ</t>
  </si>
  <si>
    <t>SSSV50USMS061YZZZ</t>
  </si>
  <si>
    <t>SSSV50USSS061YZZZ</t>
  </si>
  <si>
    <t>StorageCraft ShadowProtect Virtual: Server 12-Pack</t>
  </si>
  <si>
    <t>SSSV50USPS1200ZZZ</t>
  </si>
  <si>
    <t>SSSV50USUS1200ZZZ</t>
  </si>
  <si>
    <t>SSSV50USMS121YZZZ</t>
  </si>
  <si>
    <t>SSSV50USSS121YZZZ</t>
  </si>
  <si>
    <t>StorageCraft ShadowProtect Virtual: Server 24-Pack</t>
  </si>
  <si>
    <t>SSSV50USPS2400ZZZ</t>
  </si>
  <si>
    <t>SSSV50USUS2400ZZZ</t>
  </si>
  <si>
    <t>SSSV50USMS241YZZZ</t>
  </si>
  <si>
    <t>SSSV50USSS241YZZZ</t>
  </si>
  <si>
    <t>StorageCraft ShadowProtect Virtual: Server 50-Pack</t>
  </si>
  <si>
    <t>SSSV50USPS5000ZZZ</t>
  </si>
  <si>
    <t>SSSV50USUS5000ZZZ</t>
  </si>
  <si>
    <t>SSSV50USMS501YZZZ</t>
  </si>
  <si>
    <t>SSSV50USSS501YZZZ</t>
  </si>
  <si>
    <t>* Virtualization bundles may be installed inside VMWare ESX / ESXi, Hyper-V, and Xen virtual machines.</t>
  </si>
  <si>
    <t>StorageCraft ShadowProtect SPX  (Virtual - Socket Licensing) - SRP</t>
  </si>
  <si>
    <t>StorageCraft ShadowProtect SPX Virtual — Essentials Edition (2 socket bundle*)</t>
  </si>
  <si>
    <t>XESS00USPS0100ZZZ</t>
  </si>
  <si>
    <t>XESS00USUS0100ZZZ</t>
  </si>
  <si>
    <t>XESS00USMS011YZZZ</t>
  </si>
  <si>
    <t>XESS00USSS011YZZZ</t>
  </si>
  <si>
    <t>StorageCraft ShadowProtect SPX Virtual — Standard Edition(1 Socket)</t>
  </si>
  <si>
    <t>XSTD00USPS0100ZZZ</t>
  </si>
  <si>
    <t>XSTD00USUS0100ZZZ</t>
  </si>
  <si>
    <t>XSTD00USMS011YZZZ</t>
  </si>
  <si>
    <t>XSTD00USSS011YZZZ</t>
  </si>
  <si>
    <t>Upgrade from 3 Essentials (6 sockets) to  6 Standard *</t>
  </si>
  <si>
    <t>XEUM00USUS0100ZPZ</t>
  </si>
  <si>
    <t>* SPX Virtual Essentials is limited to six sockets per company.</t>
  </si>
  <si>
    <t>* Virtualization bundles may be installed inside VMWare ESXi and Hyper-V  virtual machines.</t>
  </si>
  <si>
    <t>* Upgrade from SPX Virtual Essentials to Standard does not  include a year of maintenance.  Existing maintenance terms remain unchanged. Upgrade requires SPX Virtual Essentials to be currently under maintenance</t>
  </si>
  <si>
    <t>XESS00USPC0100ZZZ</t>
  </si>
  <si>
    <t>XSTD00USPC0100ZZZ</t>
  </si>
  <si>
    <t>StorageCraft ShadowProtect SPX (Linux – Virtual Server) - SRP</t>
  </si>
  <si>
    <t>StorageCraft ShadowProtect SPX (Linux – Virtual Server): 1-Pack</t>
  </si>
  <si>
    <t>XSVS00USPS0100ZZZ</t>
  </si>
  <si>
    <t>XSVS00USUS0100ZZZ</t>
  </si>
  <si>
    <t>XSVS00USMS011YZZZ</t>
  </si>
  <si>
    <t>XSVS00USSS011YZZZ</t>
  </si>
  <si>
    <t>StorageCraft ShadowProtect SPX (Linux – Virtual Server): 3-Pack</t>
  </si>
  <si>
    <t>XSVS00USPS0300ZZZ</t>
  </si>
  <si>
    <t>XSVS00USUS0300ZZZ</t>
  </si>
  <si>
    <t>XSVS00USMS031YZZZ</t>
  </si>
  <si>
    <t>XSVS00USSS031YZZZ</t>
  </si>
  <si>
    <t>StorageCraft ShadowProtect SPX (Linux – Virtual Server): 10-Pack</t>
  </si>
  <si>
    <t>XSVS00USPS1000ZZZ</t>
  </si>
  <si>
    <t>XSVS00USUS1000ZZZ</t>
  </si>
  <si>
    <t>XSVS00USMS101YZZZ</t>
  </si>
  <si>
    <t>XSVS00USSS101YZZZ</t>
  </si>
  <si>
    <t>StorageCraft ShadowProtect SPX (Linux – Virtual Server): 6-Pack</t>
  </si>
  <si>
    <t>No Longer Availiable</t>
  </si>
  <si>
    <t>XSVS00USUS0600ZZZ</t>
  </si>
  <si>
    <t>XSVS00USMS061YZZZ</t>
  </si>
  <si>
    <t>XSVS00USSS061YZZZ</t>
  </si>
  <si>
    <t>StorageCraft ShadowProtect SPX (Linux – Virtual Server): 12-Pack</t>
  </si>
  <si>
    <t>XSVS00USUS1200ZZZ</t>
  </si>
  <si>
    <t>XSVS00USMS121YZZZ</t>
  </si>
  <si>
    <t>XSVS00USSS121YZZZ</t>
  </si>
  <si>
    <t>StorageCraft ShadowProtect SPX (Linux – Virtual Server): 24-Pack</t>
  </si>
  <si>
    <t>XSVS00USUS2400ZZZ</t>
  </si>
  <si>
    <t>XSVS00USMS241YZZZ</t>
  </si>
  <si>
    <t>XSVS00USSS241YZZZ</t>
  </si>
  <si>
    <t>StorageCraft ShadowProtect SPX (Linux – Virtual Server): 50-Pack</t>
  </si>
  <si>
    <t>XSVS00USUS5000ZZZ</t>
  </si>
  <si>
    <t>XSVS00USMS501YZZZ</t>
  </si>
  <si>
    <t>XSVS00USSS501YZZZ</t>
  </si>
  <si>
    <t>StorageCraft ShadowProtect SPX (Windows – Virtual Server) - SRP</t>
  </si>
  <si>
    <t>StorageCraft ShadowProtect SPX (Windows – Virtual Server): 1-Pack</t>
  </si>
  <si>
    <t>XSVW00USPS0100ZZZ</t>
  </si>
  <si>
    <t>XSVW00USUS0100ZZZ</t>
  </si>
  <si>
    <t>XSVW00USMS011YZZZ</t>
  </si>
  <si>
    <t>XSVW00USSS011YZZZ</t>
  </si>
  <si>
    <t>StorageCraft ShadowProtect SPX (Windows – Virtual Server): 3-Pack</t>
  </si>
  <si>
    <t>XSVW00USPS0300ZZZ</t>
  </si>
  <si>
    <t>XSVW00USUS0300ZZZ</t>
  </si>
  <si>
    <t>XSVW00USMS031YZZZ</t>
  </si>
  <si>
    <t>XSVW00USSS031YZZZ</t>
  </si>
  <si>
    <t>StorageCraft ShadowProtect SPX (Windows – Virtual Server): 10-Pack</t>
  </si>
  <si>
    <t>XSVW00USPS1000ZZZ</t>
  </si>
  <si>
    <t>XSVW00USUS1000ZZZ</t>
  </si>
  <si>
    <t>XSVW00USMS101YZZZ</t>
  </si>
  <si>
    <t>XSVW00USSS101YZZZ</t>
  </si>
  <si>
    <t>StorageCraft ShadowProtect SPX (Windows – Virtual Server): 6-Pack</t>
  </si>
  <si>
    <t>XSVW00USUS0600ZZZ</t>
  </si>
  <si>
    <t>XSVW00USMS061YZZZ</t>
  </si>
  <si>
    <t>XSVW00USSS061YZZZ</t>
  </si>
  <si>
    <t>StorageCraft ShadowProtect SPX (Windows – Virtual Server): 12-Pack</t>
  </si>
  <si>
    <t>XSVW00USUS1200ZZZ</t>
  </si>
  <si>
    <t>XSVW00USMS121YZZZ</t>
  </si>
  <si>
    <t>XSVW00USSS121YZZZ</t>
  </si>
  <si>
    <t>StorageCraft ShadowProtect SPX (Windows – Virtual Server): 24-Pack</t>
  </si>
  <si>
    <t>XSVW00USUS2400ZZZ</t>
  </si>
  <si>
    <t>XSVW00USMS241YZZZ</t>
  </si>
  <si>
    <t>XSVW00USSS241YZZZ</t>
  </si>
  <si>
    <t>StorageCraft ShadowProtect SPX (Windows – Virtual Server): 50-Pack</t>
  </si>
  <si>
    <t>XSVW00USUS5000ZZZ</t>
  </si>
  <si>
    <t>XSVW00USMS501YZZZ</t>
  </si>
  <si>
    <t>XSVW00USSS501YZZZ</t>
  </si>
  <si>
    <t>XSVS00USPC0100ZZZ</t>
  </si>
  <si>
    <t>XSVS00USPC0300ZZZ</t>
  </si>
  <si>
    <t>XSVS00USPC1000ZZZ</t>
  </si>
  <si>
    <t>XSVW00USPC0100ZZZ</t>
  </si>
  <si>
    <t>XSVW00USPC0300ZZZ</t>
  </si>
  <si>
    <t>XSVW00USPC1000ZZZ</t>
  </si>
  <si>
    <t>StorageCraft ShadowProtect SPX Virtual Desktop  (Windows-Virtual) - SRP</t>
  </si>
  <si>
    <t>StorageCraft ShadowProtect SPX Virtual Desktop (Windows) 6-Pack</t>
  </si>
  <si>
    <t>KXWK00USPS0600ZZZ</t>
  </si>
  <si>
    <t>KXWK00USUS0600ZZZ</t>
  </si>
  <si>
    <t>KXWK00USMS061YZZZ</t>
  </si>
  <si>
    <t>StorageCraft ShadowProtect SPX Virtual Desktop (Windows) 12-Pack</t>
  </si>
  <si>
    <t>KXWK00USPS1200ZZZ</t>
  </si>
  <si>
    <t>KXWK00USUS1200ZZZ</t>
  </si>
  <si>
    <t>KXWK00USMS121YZZZ</t>
  </si>
  <si>
    <t>KXWK00USSS121YZZZ</t>
  </si>
  <si>
    <t>StorageCraft ShadowProtect SPX Virtual Desktop (Windows) 24 Pack</t>
  </si>
  <si>
    <t>KXWK00USPS2400ZZZ</t>
  </si>
  <si>
    <t>KXWK00USUS2400ZZZ</t>
  </si>
  <si>
    <t>KXWK00USMS241YZZZ</t>
  </si>
  <si>
    <t>KXWK00USSS241YZZZ</t>
  </si>
  <si>
    <t>StorageCraft ShadowProtect SPX Virtual Desktop (Windows) 50-Pack</t>
  </si>
  <si>
    <t>KXWK00USPS5000ZZZ</t>
  </si>
  <si>
    <t>KXWK00USUS5000ZZZ</t>
  </si>
  <si>
    <t>KXWK00USMS501YZZZ</t>
  </si>
  <si>
    <t>KXWK00USSS501YZZZ</t>
  </si>
  <si>
    <t>StorageCraft ShadowProtect Granular Recovery for Exchange (v 8.x) - SRP</t>
  </si>
  <si>
    <t>First year of maintenance is included in the purchase price.  *Premium Support requires an active Maintenance Agreement</t>
  </si>
  <si>
    <t>ShadowProtect GRE 8 - 250 Mailbox</t>
  </si>
  <si>
    <t>G25080USPS0100ZZZ</t>
  </si>
  <si>
    <t>G25080USUS0100ZZZ</t>
  </si>
  <si>
    <t>G25080USMS011YZZZ</t>
  </si>
  <si>
    <t>G25080USSS011YZZZ</t>
  </si>
  <si>
    <t>ShadowProtect GRE 8 - Unlimited Mailboxes</t>
  </si>
  <si>
    <t>GULM80USPS0100ZZZ</t>
  </si>
  <si>
    <t>GULM80USUS0100ZZZ</t>
  </si>
  <si>
    <t>GULM80USMS011YZZZ</t>
  </si>
  <si>
    <t>GULM80USSS011YZZZ</t>
  </si>
  <si>
    <t>ShadowProtect GRE 8 - Project License</t>
  </si>
  <si>
    <t>GPRJ80USPS012MZZZ</t>
  </si>
  <si>
    <t>GPRJ80USSS012MZZZ</t>
  </si>
  <si>
    <t>ShadowProtect GRE 8 - Upgrade from 250 to Unlim</t>
  </si>
  <si>
    <t>GULU80USUS0100ZPZ</t>
  </si>
  <si>
    <t>GULU80USSS011YZPZ</t>
  </si>
  <si>
    <t>StorageCraft GRE 8 Direct EDB - 250 Mailbox</t>
  </si>
  <si>
    <t>GD2580USPS0100ZZZ</t>
  </si>
  <si>
    <t>GD2580USUS0100ZZZ</t>
  </si>
  <si>
    <t>GD2580USMS011YZZZ</t>
  </si>
  <si>
    <t>GD2580USSS011YZZZ</t>
  </si>
  <si>
    <t>StorageCraft GRE 8 - Direct EDB Unlimited Mailboxes</t>
  </si>
  <si>
    <t>GDUL80USPS0100ZZZ</t>
  </si>
  <si>
    <t>GDUL80USUS0100ZZZ</t>
  </si>
  <si>
    <t>GDUL80USMS011YZZZ</t>
  </si>
  <si>
    <t>GDUL80USSS011YZZZ</t>
  </si>
  <si>
    <t>StorageCraft GRE 8 Direct EDB - Project License</t>
  </si>
  <si>
    <t>GDPJ80USPS012MZZZ</t>
  </si>
  <si>
    <t>GDPJ80USSS012MZZZ</t>
  </si>
  <si>
    <t>StorageCraft GRE 8 Direct EDB - Upgrade from 250 to Unlim</t>
  </si>
  <si>
    <t>GDUG80USPS0100ZPZ</t>
  </si>
  <si>
    <t>GDUG80USSS011YZZZ</t>
  </si>
  <si>
    <t>ShadowProtect GRE 8 - Upgrade from 250 to 250 Direct EDB</t>
  </si>
  <si>
    <t>GRD280USPS0100ZPZ</t>
  </si>
  <si>
    <t>GRD280USSS0100ZPZ</t>
  </si>
  <si>
    <t>ShadowProtect GRE 8 - Upgrade from Unlim to Unlim Direct EDB</t>
  </si>
  <si>
    <t>GRDU80USPS0100ZPZ</t>
  </si>
  <si>
    <t>GRDU80USSS0100ZPZ</t>
  </si>
  <si>
    <t>StorageCraft Support Incidents and Packs - SRP*</t>
  </si>
  <si>
    <t>ShadowProtect Desktop</t>
  </si>
  <si>
    <t>PDSK00USSS0100ZZZ</t>
  </si>
  <si>
    <t>PDSK00USSS0500ZZZ</t>
  </si>
  <si>
    <t>ShadowProtect Server/Small Business/IT/GRE
ShadowControl ImageManager/CMD</t>
  </si>
  <si>
    <t>PENT00USSS0100ZZZ</t>
  </si>
  <si>
    <t>PENT00USSS0500ZZZ</t>
  </si>
  <si>
    <t>PENT00USSS1000ZZZ</t>
  </si>
  <si>
    <t>*Incident packs expire in one year from purchase date.</t>
  </si>
  <si>
    <t>Physical Media (Product CDs) - SRP</t>
  </si>
  <si>
    <t>Reseller Price</t>
  </si>
  <si>
    <t>ShadowProtect Server - Physical Media</t>
  </si>
  <si>
    <t>SSPS50USXS0100ZZZ</t>
  </si>
  <si>
    <t>ShadowProtect Desktop - Physical Media</t>
  </si>
  <si>
    <t>DSPD50USXS0100ZZZ</t>
  </si>
  <si>
    <t>ShadowProtect Small Business - Physical Media</t>
  </si>
  <si>
    <t>BSBS50USXS0100ZZZ</t>
  </si>
  <si>
    <t>ShadowProtect GRE - Physical Media</t>
  </si>
  <si>
    <t>GULM60USXS0100ZZZ</t>
  </si>
  <si>
    <t>StorageCraft ImageManager (v 7.x) ShadowStream (SS) - SRP</t>
  </si>
  <si>
    <t>ShadowStream - 1-Job License</t>
  </si>
  <si>
    <t>ShadowStream - 2-Job License</t>
  </si>
  <si>
    <t>ShadowStream - 3-Job License</t>
  </si>
  <si>
    <t>ShadowStream - 4-Job License</t>
  </si>
  <si>
    <t>ShadowStream - 5-Job License</t>
  </si>
  <si>
    <t>ShadowStream - 6-Job License</t>
  </si>
  <si>
    <t>ShadowStream - 7-Job License</t>
  </si>
  <si>
    <t>ShadowStream - 8-Job License</t>
  </si>
  <si>
    <t>ShadowStream - 9-Job License</t>
  </si>
  <si>
    <t>ShadowStream - 10-Job License</t>
  </si>
  <si>
    <t>ShadowStream - 11-Job License</t>
  </si>
  <si>
    <t>ShadowStream - 12-Job License</t>
  </si>
  <si>
    <t>ShadowStream - 13-Job License</t>
  </si>
  <si>
    <t>ShadowStream - 14-Job License</t>
  </si>
  <si>
    <t>ShadowStream - 15-Job License</t>
  </si>
  <si>
    <t>ShadowStream - 16-Job License</t>
  </si>
  <si>
    <t>ShadowStream - 17-Job License</t>
  </si>
  <si>
    <t>ShadowStream - 18-Job License</t>
  </si>
  <si>
    <t>ShadowStream - 19-Job License</t>
  </si>
  <si>
    <t>ShadowStream - 20-Job License</t>
  </si>
  <si>
    <t>* For higher volume sales, please contact StorageCraft.</t>
  </si>
  <si>
    <t>Country</t>
  </si>
  <si>
    <t>To</t>
  </si>
  <si>
    <t>CRC</t>
  </si>
  <si>
    <t>FORMAT</t>
  </si>
  <si>
    <t>ROUNDING</t>
  </si>
  <si>
    <t>Date:</t>
  </si>
  <si>
    <t>""#,###.00""</t>
  </si>
  <si>
    <t>EU</t>
  </si>
  <si>
    <t>British Pound</t>
  </si>
  <si>
    <t>GBP</t>
  </si>
  <si>
    <t>Euro</t>
  </si>
  <si>
    <t>EUR</t>
  </si>
  <si>
    <t>Swiss franc</t>
  </si>
  <si>
    <t>CHF</t>
  </si>
  <si>
    <t>Support Incidents</t>
  </si>
  <si>
    <t>ShadowProtect Edition</t>
  </si>
  <si>
    <t>* The multiple license packs of ShadowProtect Virtual are subject to a single serial number used for tracking and product identification.  As a condition of sale the licenses included in the pack may be used only by a single end user. They may not be sold separately and their individual resale or distribution is expressly prohibited.</t>
  </si>
  <si>
    <t>BASE Pricing for StorageCraft Products</t>
  </si>
  <si>
    <t>PHONE</t>
  </si>
  <si>
    <t>353.21.237.3500</t>
  </si>
  <si>
    <t>ENGLISH</t>
  </si>
  <si>
    <t>SRP</t>
  </si>
  <si>
    <t>RSD</t>
  </si>
  <si>
    <t>CUD</t>
  </si>
  <si>
    <t>Gov/Education/Non-Profit Discounted Prices</t>
  </si>
  <si>
    <t>Select Currency and SRP/GEN</t>
  </si>
  <si>
    <t>Pricing for StorageCraft Products</t>
  </si>
  <si>
    <t>Use Standard SRP Premium Support Pricing</t>
  </si>
  <si>
    <t>Use Standard SRP Maintenance Renewal Pricing</t>
  </si>
  <si>
    <t>Use Standard SRP Upgrade Pricing</t>
  </si>
  <si>
    <t>Minimum Quantity</t>
  </si>
  <si>
    <t xml:space="preserve">To order, contact StorageCraft Sales at </t>
  </si>
  <si>
    <t>or visit</t>
  </si>
  <si>
    <t>1Yr Maintenance</t>
  </si>
  <si>
    <t>VOLUME DISCOUNTS:</t>
  </si>
  <si>
    <t>Non Partner</t>
  </si>
  <si>
    <t>Authorized Partner</t>
  </si>
  <si>
    <t>Silver</t>
  </si>
  <si>
    <t>Gold</t>
  </si>
  <si>
    <t>Platinum</t>
  </si>
  <si>
    <t>Partner level:</t>
  </si>
  <si>
    <t>USED</t>
  </si>
  <si>
    <t>PP GROUP</t>
  </si>
  <si>
    <t>D</t>
  </si>
  <si>
    <t>CU USED</t>
  </si>
  <si>
    <t>StorageCraft Support Incidents and Packs*</t>
  </si>
  <si>
    <t>StorageCraft ShadowProtect Virtual</t>
  </si>
  <si>
    <t>StorageCraft ShadowProtect SPX Desktop (Windows)</t>
  </si>
  <si>
    <t>StorageCraft ShadowProtect SPX (Windows – Virtual Server)</t>
  </si>
  <si>
    <t>StorageCraft ShadowProtect SPX (Linux – Virtual Server)</t>
  </si>
  <si>
    <t>StorageCraft ShadowProtect SPX  Server (Linux)</t>
  </si>
  <si>
    <t>StorageCraft ShadowProtect SPX  (Virtual - Socket Licensing)</t>
  </si>
  <si>
    <t>StorageCraft ShadowProtect IT Edition (v 5.x)</t>
  </si>
  <si>
    <t>StorageCraft ShadowProtect Granular Recovery for Exchange (v 8.x)</t>
  </si>
  <si>
    <t>StorageCraft ShadowProtect for Small Business</t>
  </si>
  <si>
    <t>StorageCraft ShadowProtect Desktop (v 5.x)</t>
  </si>
  <si>
    <t>StorageCraft ShadowProtect  SPX Server (Windows)</t>
  </si>
  <si>
    <t>StorageCraft ImageManager (v 7.x) ShadowStream (SS)</t>
  </si>
  <si>
    <t>Physical Media (Product CDs)</t>
  </si>
  <si>
    <t>Standard</t>
  </si>
  <si>
    <t>Published Standard Pricing</t>
  </si>
  <si>
    <t>Published Gov/Edu/Non-Profit</t>
  </si>
  <si>
    <t>Gov/Edu/NonProfit</t>
  </si>
  <si>
    <t>Standard Pricing</t>
  </si>
  <si>
    <t>Gov/Edu/Non-Profit Pricing</t>
  </si>
  <si>
    <t>Partner Cost</t>
  </si>
  <si>
    <t>StorageCraft ShadowProtect SPX Virtual Desktop  (Windows-Virtual)</t>
  </si>
  <si>
    <t>Region/Currency:</t>
  </si>
  <si>
    <t>FRENCH</t>
  </si>
  <si>
    <t>Price Group:</t>
  </si>
  <si>
    <t>** INTERNAL USE ONLY: DO NOT DISTRIBUTE  **</t>
  </si>
  <si>
    <t>CSST70USPS0100ZZN</t>
  </si>
  <si>
    <t>CSST70USUS0100ZZN</t>
  </si>
  <si>
    <t>CSST70USMS011YZZN</t>
  </si>
  <si>
    <t>CSST70USSS011YZZN</t>
  </si>
  <si>
    <t>CSST70USPS0100ZZO</t>
  </si>
  <si>
    <t>CSST70USUS0100ZZO</t>
  </si>
  <si>
    <t>CSST70USMS011YZZO</t>
  </si>
  <si>
    <t>CSST70USSS011YZZO</t>
  </si>
  <si>
    <t>CSST70USPS0100ZZP</t>
  </si>
  <si>
    <t>CSST70USUS0100ZZP</t>
  </si>
  <si>
    <t>CSST70USMS011YZZP</t>
  </si>
  <si>
    <t>CSST70USSS011YZZP</t>
  </si>
  <si>
    <t>N</t>
  </si>
  <si>
    <t>O</t>
  </si>
  <si>
    <t>P</t>
  </si>
  <si>
    <t>1 - 4</t>
  </si>
  <si>
    <t>5 - 9</t>
  </si>
  <si>
    <t>10+</t>
  </si>
  <si>
    <t xml:space="preserve">Prices Valid:  </t>
  </si>
  <si>
    <t>* GRE Project License is valid for 60 days.</t>
  </si>
  <si>
    <t>3 pack spx desk</t>
  </si>
  <si>
    <t>3 pack desk</t>
  </si>
  <si>
    <t>DSPD50USPS0300ZZZ</t>
  </si>
  <si>
    <t>DSPD50USUS0300ZZZ</t>
  </si>
  <si>
    <t>DSPD50USMS031YZZZ</t>
  </si>
  <si>
    <t>KXDW00USPS0300ZZZ</t>
  </si>
  <si>
    <t>KXDW00USUS0300ZZZ</t>
  </si>
  <si>
    <t>KXDW00USMS031YZZZ</t>
  </si>
  <si>
    <t>Exchange Rate</t>
  </si>
  <si>
    <t>Euro Pricing for StorageCraft Products</t>
  </si>
  <si>
    <t>Non Partner - SRP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</si>
</sst>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$&quot;#,##0.00_);[Red]\(&quot;$&quot;#,##0.00\)"/>
    <numFmt numFmtId="165" formatCode="_(&quot;$&quot;* #,##0.00_);_(&quot;$&quot;* \(#,##0.00\);_(&quot;$&quot;* &quot;-&quot;??_);_(@_)"/>
    <numFmt numFmtId="166" formatCode="[$-409]mmmm\ d\,\ yyyy;@"/>
    <numFmt numFmtId="167" formatCode="&quot;$&quot;#,##0.000"/>
    <numFmt numFmtId="168" formatCode="0.0%"/>
    <numFmt numFmtId="169" formatCode="&quot;$&quot;#,##0.00"/>
  </numFmts>
  <fonts count="36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ourier New"/>
      <family val="3"/>
    </font>
    <font>
      <sz val="10"/>
      <name val="Lucida Console"/>
      <family val="3"/>
    </font>
    <font>
      <sz val="10"/>
      <name val="Courier New"/>
      <family val="3"/>
    </font>
    <font>
      <u/>
      <sz val="16"/>
      <name val="Arial"/>
      <family val="2"/>
    </font>
    <font>
      <i/>
      <sz val="14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sz val="24"/>
      <color rgb="FF00B0F0"/>
      <name val="Roboto Thin"/>
    </font>
    <font>
      <i/>
      <sz val="14"/>
      <color rgb="FF002060"/>
      <name val="Roboto Medium"/>
    </font>
    <font>
      <sz val="10"/>
      <name val="Roboto Light"/>
    </font>
    <font>
      <i/>
      <sz val="10"/>
      <name val="Roboto Light"/>
    </font>
    <font>
      <sz val="12"/>
      <color indexed="9"/>
      <name val="Roboto Light"/>
    </font>
    <font>
      <sz val="10"/>
      <color theme="1"/>
      <name val="Roboto Light"/>
    </font>
    <font>
      <sz val="9"/>
      <color theme="1"/>
      <name val="Roboto Light"/>
    </font>
    <font>
      <i/>
      <sz val="8"/>
      <name val="Roboto Light"/>
    </font>
    <font>
      <i/>
      <sz val="14"/>
      <color theme="4" tint="-0.499984740745262"/>
      <name val="Roboto Medium"/>
    </font>
    <font>
      <b/>
      <sz val="10"/>
      <name val="Arial"/>
      <family val="2"/>
    </font>
    <font>
      <sz val="10"/>
      <name val="Arial"/>
      <family val="2"/>
    </font>
    <font>
      <b/>
      <u/>
      <sz val="16"/>
      <color rgb="FFFF0000"/>
      <name val="Arial"/>
      <family val="2"/>
    </font>
    <font>
      <b/>
      <sz val="12"/>
      <name val="Roboto Light"/>
    </font>
    <font>
      <b/>
      <sz val="18"/>
      <name val="Arial"/>
      <family val="2"/>
    </font>
    <font>
      <sz val="10"/>
      <color rgb="FFFF0000"/>
      <name val="Arial"/>
      <family val="2"/>
    </font>
    <font>
      <b/>
      <sz val="20"/>
      <color rgb="FFFF0000"/>
      <name val="Arial"/>
      <family val="2"/>
    </font>
    <font>
      <sz val="11"/>
      <color rgb="FF3F3F76"/>
      <name val="Calibri"/>
      <family val="2"/>
      <scheme val="minor"/>
    </font>
    <font>
      <b/>
      <sz val="12"/>
      <color theme="0"/>
      <name val="Roboto Light"/>
    </font>
    <font>
      <b/>
      <sz val="10"/>
      <name val="Roboto Light"/>
    </font>
    <font>
      <i/>
      <sz val="16"/>
      <color theme="4" tint="-0.499984740745262"/>
      <name val="Roboto Medium"/>
    </font>
    <font>
      <i/>
      <sz val="16"/>
      <name val="Arial"/>
      <family val="2"/>
    </font>
    <font>
      <sz val="18"/>
      <color rgb="FF00B0F0"/>
      <name val="Roboto Thin"/>
    </font>
    <font>
      <sz val="14"/>
      <color rgb="FF00B0F0"/>
      <name val="Roboto Thin"/>
    </font>
    <font>
      <sz val="14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</patternFill>
    </fill>
    <fill>
      <patternFill patternType="solid">
        <fgColor theme="6" tint="0.59999389629810485"/>
        <bgColor indexed="65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theme="4"/>
      </left>
      <right style="dashed">
        <color theme="4"/>
      </right>
      <top style="dashed">
        <color theme="4"/>
      </top>
      <bottom style="dashed">
        <color theme="4"/>
      </bottom>
      <diagonal/>
    </border>
    <border>
      <left style="dashed">
        <color theme="7"/>
      </left>
      <right style="dashed">
        <color theme="7"/>
      </right>
      <top style="dashed">
        <color theme="7"/>
      </top>
      <bottom style="dashed">
        <color theme="7"/>
      </bottom>
      <diagonal/>
    </border>
    <border>
      <left style="dashed">
        <color theme="9"/>
      </left>
      <right style="dashed">
        <color theme="9"/>
      </right>
      <top style="dashed">
        <color theme="9"/>
      </top>
      <bottom style="dashed">
        <color theme="9"/>
      </bottom>
      <diagonal/>
    </border>
    <border>
      <left style="dashed">
        <color rgb="FFC00000"/>
      </left>
      <right style="dashed">
        <color rgb="FFC00000"/>
      </right>
      <top style="dashed">
        <color rgb="FFC00000"/>
      </top>
      <bottom style="dashed">
        <color rgb="FFC00000"/>
      </bottom>
      <diagonal/>
    </border>
  </borders>
  <cellStyleXfs count="6">
    <xf numFmtId="0" fontId="0" fillId="0" borderId="0"/>
    <xf numFmtId="0" fontId="14" fillId="0" borderId="3">
      <alignment horizontal="center"/>
    </xf>
    <xf numFmtId="0" fontId="20" fillId="2" borderId="0"/>
    <xf numFmtId="9" fontId="22" fillId="0" borderId="0" applyFont="0" applyFill="0" applyBorder="0" applyAlignment="0" applyProtection="0"/>
    <xf numFmtId="0" fontId="28" fillId="10" borderId="16" applyNumberFormat="0" applyAlignment="0" applyProtection="0"/>
    <xf numFmtId="0" fontId="2" fillId="11" borderId="0" applyNumberFormat="0" applyBorder="0" applyAlignment="0" applyProtection="0"/>
  </cellStyleXfs>
  <cellXfs count="361">
    <xf numFmtId="0" fontId="0" fillId="0" borderId="0" xfId="0"/>
    <xf numFmtId="165" fontId="0" fillId="3" borderId="0" xfId="0" applyNumberFormat="1" applyFont="1" applyFill="1"/>
    <xf numFmtId="165" fontId="0" fillId="3" borderId="0" xfId="0" applyNumberFormat="1" applyFont="1" applyFill="1" applyBorder="1"/>
    <xf numFmtId="165" fontId="0" fillId="3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/>
    <xf numFmtId="165" fontId="0" fillId="0" borderId="0" xfId="0" applyNumberFormat="1" applyFont="1" applyFill="1" applyBorder="1" applyAlignment="1">
      <alignment horizontal="right" vertical="center"/>
    </xf>
    <xf numFmtId="0" fontId="6" fillId="2" borderId="0" xfId="0" applyFont="1" applyFill="1"/>
    <xf numFmtId="0" fontId="0" fillId="2" borderId="0" xfId="0" applyFont="1" applyFill="1"/>
    <xf numFmtId="0" fontId="0" fillId="2" borderId="0" xfId="0" applyFont="1" applyFill="1" applyAlignment="1">
      <alignment horizontal="left"/>
    </xf>
    <xf numFmtId="0" fontId="0" fillId="3" borderId="0" xfId="0" applyFont="1" applyFill="1"/>
    <xf numFmtId="0" fontId="0" fillId="0" borderId="0" xfId="0" applyFont="1"/>
    <xf numFmtId="0" fontId="7" fillId="2" borderId="0" xfId="0" applyFont="1" applyFill="1" applyBorder="1" applyAlignment="1"/>
    <xf numFmtId="165" fontId="7" fillId="3" borderId="0" xfId="0" applyNumberFormat="1" applyFont="1" applyFill="1" applyBorder="1" applyAlignment="1"/>
    <xf numFmtId="0" fontId="0" fillId="3" borderId="0" xfId="0" applyFont="1" applyFill="1" applyAlignment="1">
      <alignment horizontal="right"/>
    </xf>
    <xf numFmtId="0" fontId="9" fillId="2" borderId="0" xfId="0" applyFont="1" applyFill="1" applyBorder="1" applyAlignment="1"/>
    <xf numFmtId="0" fontId="0" fillId="2" borderId="0" xfId="0" applyFont="1" applyFill="1" applyBorder="1"/>
    <xf numFmtId="0" fontId="0" fillId="3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10" fillId="2" borderId="0" xfId="0" applyFont="1" applyFill="1" applyBorder="1" applyAlignment="1"/>
    <xf numFmtId="0" fontId="10" fillId="0" borderId="0" xfId="0" applyFont="1" applyFill="1" applyBorder="1" applyAlignment="1"/>
    <xf numFmtId="0" fontId="0" fillId="0" borderId="0" xfId="0" applyFont="1" applyFill="1"/>
    <xf numFmtId="165" fontId="10" fillId="3" borderId="0" xfId="0" applyNumberFormat="1" applyFont="1" applyFill="1" applyBorder="1" applyAlignment="1"/>
    <xf numFmtId="3" fontId="0" fillId="2" borderId="0" xfId="0" applyNumberFormat="1" applyFont="1" applyFill="1" applyBorder="1" applyAlignment="1"/>
    <xf numFmtId="0" fontId="0" fillId="2" borderId="0" xfId="0" applyFont="1" applyFill="1" applyBorder="1" applyAlignment="1"/>
    <xf numFmtId="165" fontId="10" fillId="0" borderId="0" xfId="0" applyNumberFormat="1" applyFont="1" applyFill="1" applyBorder="1" applyAlignment="1"/>
    <xf numFmtId="0" fontId="0" fillId="0" borderId="0" xfId="0" applyFont="1" applyFill="1" applyAlignment="1">
      <alignment horizontal="left"/>
    </xf>
    <xf numFmtId="165" fontId="7" fillId="0" borderId="0" xfId="0" applyNumberFormat="1" applyFont="1" applyFill="1" applyBorder="1" applyAlignment="1"/>
    <xf numFmtId="0" fontId="0" fillId="2" borderId="0" xfId="0" applyFont="1" applyFill="1" applyBorder="1" applyAlignment="1">
      <alignment horizontal="left" vertical="center" wrapText="1"/>
    </xf>
    <xf numFmtId="0" fontId="9" fillId="3" borderId="0" xfId="0" applyNumberFormat="1" applyFont="1" applyFill="1" applyAlignment="1">
      <alignment horizontal="left" wrapText="1"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Fill="1" applyBorder="1" applyAlignment="1">
      <alignment vertical="center"/>
    </xf>
    <xf numFmtId="0" fontId="7" fillId="3" borderId="0" xfId="0" applyFont="1" applyFill="1" applyBorder="1" applyAlignment="1"/>
    <xf numFmtId="0" fontId="10" fillId="3" borderId="0" xfId="0" applyFont="1" applyFill="1" applyBorder="1" applyAlignment="1"/>
    <xf numFmtId="165" fontId="12" fillId="3" borderId="0" xfId="0" applyNumberFormat="1" applyFont="1" applyFill="1" applyAlignment="1">
      <alignment horizontal="left"/>
    </xf>
    <xf numFmtId="0" fontId="13" fillId="2" borderId="0" xfId="0" applyFont="1" applyFill="1" applyBorder="1" applyAlignment="1"/>
    <xf numFmtId="165" fontId="14" fillId="3" borderId="0" xfId="0" applyNumberFormat="1" applyFont="1" applyFill="1"/>
    <xf numFmtId="0" fontId="14" fillId="3" borderId="0" xfId="0" applyFont="1" applyFill="1"/>
    <xf numFmtId="0" fontId="15" fillId="2" borderId="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165" fontId="14" fillId="0" borderId="3" xfId="0" applyNumberFormat="1" applyFont="1" applyFill="1" applyBorder="1" applyAlignment="1">
      <alignment horizontal="center" vertical="center" wrapText="1"/>
    </xf>
    <xf numFmtId="49" fontId="14" fillId="2" borderId="3" xfId="0" applyNumberFormat="1" applyFont="1" applyFill="1" applyBorder="1" applyAlignment="1">
      <alignment horizontal="center"/>
    </xf>
    <xf numFmtId="9" fontId="14" fillId="2" borderId="6" xfId="0" applyNumberFormat="1" applyFont="1" applyFill="1" applyBorder="1" applyAlignment="1">
      <alignment horizontal="center"/>
    </xf>
    <xf numFmtId="167" fontId="14" fillId="0" borderId="3" xfId="0" applyNumberFormat="1" applyFont="1" applyFill="1" applyBorder="1" applyAlignment="1">
      <alignment horizontal="center"/>
    </xf>
    <xf numFmtId="3" fontId="14" fillId="2" borderId="3" xfId="0" applyNumberFormat="1" applyFont="1" applyFill="1" applyBorder="1" applyAlignment="1">
      <alignment horizontal="center"/>
    </xf>
    <xf numFmtId="0" fontId="19" fillId="2" borderId="0" xfId="0" applyFont="1" applyFill="1" applyBorder="1" applyAlignment="1"/>
    <xf numFmtId="0" fontId="14" fillId="2" borderId="0" xfId="0" applyFont="1" applyFill="1" applyBorder="1"/>
    <xf numFmtId="165" fontId="14" fillId="3" borderId="0" xfId="0" applyNumberFormat="1" applyFont="1" applyFill="1" applyBorder="1"/>
    <xf numFmtId="0" fontId="14" fillId="3" borderId="0" xfId="0" applyFont="1" applyFill="1" applyBorder="1" applyAlignment="1">
      <alignment horizontal="center"/>
    </xf>
    <xf numFmtId="165" fontId="14" fillId="3" borderId="0" xfId="0" applyNumberFormat="1" applyFont="1" applyFill="1" applyBorder="1" applyAlignment="1">
      <alignment horizontal="center" vertical="center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9" fontId="14" fillId="2" borderId="3" xfId="0" applyNumberFormat="1" applyFont="1" applyFill="1" applyBorder="1" applyAlignment="1">
      <alignment horizontal="center"/>
    </xf>
    <xf numFmtId="168" fontId="14" fillId="2" borderId="3" xfId="0" applyNumberFormat="1" applyFont="1" applyFill="1" applyBorder="1" applyAlignment="1">
      <alignment horizontal="center"/>
    </xf>
    <xf numFmtId="165" fontId="14" fillId="0" borderId="12" xfId="0" applyNumberFormat="1" applyFont="1" applyFill="1" applyBorder="1" applyAlignment="1">
      <alignment horizontal="center" vertical="center" wrapText="1"/>
    </xf>
    <xf numFmtId="165" fontId="17" fillId="0" borderId="12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169" fontId="14" fillId="0" borderId="3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168" fontId="14" fillId="2" borderId="0" xfId="0" applyNumberFormat="1" applyFont="1" applyFill="1" applyBorder="1" applyAlignment="1">
      <alignment horizontal="center"/>
    </xf>
    <xf numFmtId="165" fontId="14" fillId="0" borderId="0" xfId="0" applyNumberFormat="1" applyFont="1" applyFill="1" applyBorder="1"/>
    <xf numFmtId="16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center" vertical="center"/>
    </xf>
    <xf numFmtId="3" fontId="14" fillId="2" borderId="0" xfId="0" applyNumberFormat="1" applyFont="1" applyFill="1" applyBorder="1" applyAlignment="1"/>
    <xf numFmtId="0" fontId="14" fillId="2" borderId="0" xfId="0" applyFont="1" applyFill="1" applyBorder="1" applyAlignment="1"/>
    <xf numFmtId="165" fontId="14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 wrapText="1"/>
    </xf>
    <xf numFmtId="3" fontId="14" fillId="2" borderId="3" xfId="0" applyNumberFormat="1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165" fontId="14" fillId="3" borderId="3" xfId="0" applyNumberFormat="1" applyFont="1" applyFill="1" applyBorder="1" applyAlignment="1">
      <alignment horizontal="center"/>
    </xf>
    <xf numFmtId="165" fontId="14" fillId="3" borderId="0" xfId="0" applyNumberFormat="1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 vertical="center" wrapText="1"/>
    </xf>
    <xf numFmtId="0" fontId="19" fillId="9" borderId="0" xfId="0" applyFont="1" applyFill="1" applyAlignment="1">
      <alignment vertical="center"/>
    </xf>
    <xf numFmtId="0" fontId="14" fillId="0" borderId="0" xfId="0" applyFont="1"/>
    <xf numFmtId="0" fontId="14" fillId="3" borderId="1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/>
    </xf>
    <xf numFmtId="165" fontId="14" fillId="0" borderId="3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165" fontId="14" fillId="0" borderId="0" xfId="0" applyNumberFormat="1" applyFont="1"/>
    <xf numFmtId="0" fontId="14" fillId="3" borderId="0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14" fillId="2" borderId="3" xfId="0" applyFont="1" applyFill="1" applyBorder="1" applyAlignment="1">
      <alignment horizontal="center" vertical="center"/>
    </xf>
    <xf numFmtId="1" fontId="14" fillId="2" borderId="3" xfId="0" applyNumberFormat="1" applyFont="1" applyFill="1" applyBorder="1" applyAlignment="1">
      <alignment horizontal="center"/>
    </xf>
    <xf numFmtId="165" fontId="14" fillId="0" borderId="0" xfId="0" applyNumberFormat="1" applyFont="1" applyFill="1"/>
    <xf numFmtId="39" fontId="14" fillId="3" borderId="3" xfId="0" applyNumberFormat="1" applyFont="1" applyFill="1" applyBorder="1" applyAlignment="1">
      <alignment horizontal="right" indent="1"/>
    </xf>
    <xf numFmtId="0" fontId="21" fillId="0" borderId="0" xfId="0" applyFont="1"/>
    <xf numFmtId="39" fontId="14" fillId="3" borderId="0" xfId="0" applyNumberFormat="1" applyFont="1" applyFill="1" applyBorder="1" applyAlignment="1">
      <alignment horizontal="right" indent="1"/>
    </xf>
    <xf numFmtId="167" fontId="14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26" fillId="0" borderId="0" xfId="0" applyFont="1"/>
    <xf numFmtId="0" fontId="27" fillId="0" borderId="0" xfId="0" applyFont="1"/>
    <xf numFmtId="165" fontId="29" fillId="3" borderId="0" xfId="0" applyNumberFormat="1" applyFont="1" applyFill="1" applyBorder="1" applyAlignment="1">
      <alignment horizontal="center" vertical="center"/>
    </xf>
    <xf numFmtId="165" fontId="0" fillId="0" borderId="0" xfId="0" applyNumberFormat="1"/>
    <xf numFmtId="0" fontId="14" fillId="2" borderId="6" xfId="0" applyFont="1" applyFill="1" applyBorder="1" applyAlignment="1">
      <alignment horizontal="center" vertical="center" wrapText="1"/>
    </xf>
    <xf numFmtId="0" fontId="19" fillId="3" borderId="0" xfId="0" applyNumberFormat="1" applyFont="1" applyFill="1" applyAlignment="1">
      <alignment horizontal="left" wrapText="1"/>
    </xf>
    <xf numFmtId="0" fontId="14" fillId="0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/>
    </xf>
    <xf numFmtId="165" fontId="14" fillId="3" borderId="3" xfId="0" applyNumberFormat="1" applyFont="1" applyFill="1" applyBorder="1" applyAlignment="1">
      <alignment horizontal="center" vertical="center" wrapText="1"/>
    </xf>
    <xf numFmtId="165" fontId="14" fillId="3" borderId="12" xfId="0" applyNumberFormat="1" applyFont="1" applyFill="1" applyBorder="1" applyAlignment="1">
      <alignment horizontal="center" vertical="center" wrapText="1"/>
    </xf>
    <xf numFmtId="0" fontId="25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 applyProtection="1">
      <alignment horizontal="left" wrapText="1"/>
      <protection hidden="1"/>
    </xf>
    <xf numFmtId="165" fontId="24" fillId="3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0" fontId="0" fillId="0" borderId="0" xfId="0" applyAlignment="1" applyProtection="1">
      <alignment vertical="center"/>
      <protection hidden="1"/>
    </xf>
    <xf numFmtId="168" fontId="28" fillId="10" borderId="16" xfId="4" applyNumberFormat="1" applyAlignment="1" applyProtection="1">
      <alignment horizontal="center"/>
      <protection hidden="1"/>
    </xf>
    <xf numFmtId="0" fontId="2" fillId="11" borderId="0" xfId="5" applyProtection="1">
      <protection hidden="1"/>
    </xf>
    <xf numFmtId="0" fontId="2" fillId="11" borderId="0" xfId="5" applyAlignment="1" applyProtection="1">
      <alignment horizontal="left"/>
      <protection hidden="1"/>
    </xf>
    <xf numFmtId="165" fontId="2" fillId="11" borderId="0" xfId="5" applyNumberFormat="1" applyProtection="1">
      <protection hidden="1"/>
    </xf>
    <xf numFmtId="0" fontId="2" fillId="11" borderId="0" xfId="5" applyBorder="1" applyAlignment="1" applyProtection="1">
      <protection hidden="1"/>
    </xf>
    <xf numFmtId="165" fontId="2" fillId="11" borderId="0" xfId="5" applyNumberFormat="1" applyBorder="1" applyAlignment="1" applyProtection="1">
      <protection hidden="1"/>
    </xf>
    <xf numFmtId="0" fontId="2" fillId="11" borderId="0" xfId="5" applyAlignment="1" applyProtection="1">
      <alignment horizontal="right"/>
      <protection hidden="1"/>
    </xf>
    <xf numFmtId="0" fontId="2" fillId="11" borderId="3" xfId="5" applyBorder="1" applyAlignment="1" applyProtection="1">
      <alignment horizontal="center" vertical="center" wrapText="1"/>
      <protection hidden="1"/>
    </xf>
    <xf numFmtId="165" fontId="2" fillId="11" borderId="12" xfId="5" applyNumberFormat="1" applyBorder="1" applyAlignment="1" applyProtection="1">
      <alignment horizontal="center" vertical="center" wrapText="1"/>
      <protection hidden="1"/>
    </xf>
    <xf numFmtId="0" fontId="2" fillId="11" borderId="12" xfId="5" applyBorder="1" applyAlignment="1" applyProtection="1">
      <alignment horizontal="center" vertical="center" wrapText="1"/>
      <protection hidden="1"/>
    </xf>
    <xf numFmtId="165" fontId="2" fillId="11" borderId="3" xfId="5" applyNumberFormat="1" applyBorder="1" applyAlignment="1" applyProtection="1">
      <alignment horizontal="center" vertical="center" wrapText="1"/>
      <protection hidden="1"/>
    </xf>
    <xf numFmtId="49" fontId="2" fillId="11" borderId="3" xfId="5" applyNumberFormat="1" applyBorder="1" applyAlignment="1" applyProtection="1">
      <alignment horizontal="center"/>
      <protection hidden="1"/>
    </xf>
    <xf numFmtId="0" fontId="2" fillId="11" borderId="3" xfId="5" applyBorder="1" applyAlignment="1" applyProtection="1">
      <alignment horizontal="center"/>
      <protection hidden="1"/>
    </xf>
    <xf numFmtId="9" fontId="2" fillId="11" borderId="3" xfId="5" applyNumberFormat="1" applyBorder="1" applyAlignment="1" applyProtection="1">
      <alignment horizontal="center"/>
      <protection hidden="1"/>
    </xf>
    <xf numFmtId="39" fontId="2" fillId="11" borderId="3" xfId="5" applyNumberFormat="1" applyBorder="1" applyProtection="1">
      <protection hidden="1"/>
    </xf>
    <xf numFmtId="167" fontId="2" fillId="11" borderId="3" xfId="5" applyNumberFormat="1" applyBorder="1" applyAlignment="1" applyProtection="1">
      <alignment horizontal="center"/>
      <protection hidden="1"/>
    </xf>
    <xf numFmtId="168" fontId="2" fillId="11" borderId="3" xfId="5" applyNumberFormat="1" applyBorder="1" applyAlignment="1" applyProtection="1">
      <alignment horizontal="center"/>
      <protection hidden="1"/>
    </xf>
    <xf numFmtId="3" fontId="2" fillId="11" borderId="3" xfId="5" applyNumberFormat="1" applyBorder="1" applyAlignment="1" applyProtection="1">
      <alignment horizontal="center"/>
      <protection hidden="1"/>
    </xf>
    <xf numFmtId="0" fontId="2" fillId="11" borderId="0" xfId="5" applyBorder="1" applyProtection="1">
      <protection hidden="1"/>
    </xf>
    <xf numFmtId="165" fontId="2" fillId="11" borderId="0" xfId="5" applyNumberFormat="1" applyBorder="1" applyProtection="1">
      <protection hidden="1"/>
    </xf>
    <xf numFmtId="0" fontId="2" fillId="11" borderId="0" xfId="5" applyBorder="1" applyAlignment="1" applyProtection="1">
      <alignment horizontal="center"/>
      <protection hidden="1"/>
    </xf>
    <xf numFmtId="165" fontId="2" fillId="11" borderId="0" xfId="5" applyNumberFormat="1" applyBorder="1" applyAlignment="1" applyProtection="1">
      <alignment horizontal="center" vertical="center"/>
      <protection hidden="1"/>
    </xf>
    <xf numFmtId="168" fontId="2" fillId="11" borderId="0" xfId="5" applyNumberFormat="1" applyBorder="1" applyAlignment="1" applyProtection="1">
      <alignment horizontal="center"/>
      <protection hidden="1"/>
    </xf>
    <xf numFmtId="169" fontId="2" fillId="11" borderId="0" xfId="5" applyNumberFormat="1" applyBorder="1" applyAlignment="1" applyProtection="1">
      <alignment horizontal="center"/>
      <protection hidden="1"/>
    </xf>
    <xf numFmtId="0" fontId="2" fillId="11" borderId="0" xfId="5" applyBorder="1" applyAlignment="1" applyProtection="1">
      <alignment horizontal="center" vertical="center" wrapText="1"/>
      <protection hidden="1"/>
    </xf>
    <xf numFmtId="164" fontId="2" fillId="11" borderId="0" xfId="5" applyNumberFormat="1" applyBorder="1" applyAlignment="1" applyProtection="1">
      <alignment horizontal="center" vertical="center"/>
      <protection hidden="1"/>
    </xf>
    <xf numFmtId="0" fontId="2" fillId="11" borderId="14" xfId="5" applyBorder="1" applyAlignment="1" applyProtection="1">
      <alignment horizontal="center" vertical="center"/>
      <protection hidden="1"/>
    </xf>
    <xf numFmtId="0" fontId="2" fillId="11" borderId="9" xfId="5" applyBorder="1" applyAlignment="1" applyProtection="1">
      <alignment horizontal="center" vertical="center"/>
      <protection hidden="1"/>
    </xf>
    <xf numFmtId="39" fontId="2" fillId="11" borderId="3" xfId="5" applyNumberFormat="1" applyBorder="1" applyAlignment="1" applyProtection="1">
      <alignment horizontal="right"/>
      <protection hidden="1"/>
    </xf>
    <xf numFmtId="3" fontId="2" fillId="11" borderId="0" xfId="5" applyNumberFormat="1" applyBorder="1" applyAlignment="1" applyProtection="1">
      <protection hidden="1"/>
    </xf>
    <xf numFmtId="165" fontId="2" fillId="11" borderId="0" xfId="5" applyNumberFormat="1" applyBorder="1" applyAlignment="1" applyProtection="1">
      <alignment horizontal="right"/>
      <protection hidden="1"/>
    </xf>
    <xf numFmtId="3" fontId="2" fillId="11" borderId="3" xfId="5" applyNumberFormat="1" applyBorder="1" applyAlignment="1" applyProtection="1">
      <alignment vertical="center"/>
      <protection hidden="1"/>
    </xf>
    <xf numFmtId="0" fontId="2" fillId="11" borderId="3" xfId="5" applyBorder="1" applyAlignment="1" applyProtection="1">
      <alignment vertical="center"/>
      <protection hidden="1"/>
    </xf>
    <xf numFmtId="39" fontId="2" fillId="11" borderId="3" xfId="5" applyNumberFormat="1" applyBorder="1" applyAlignment="1" applyProtection="1">
      <alignment horizontal="right" vertical="center"/>
      <protection hidden="1"/>
    </xf>
    <xf numFmtId="0" fontId="2" fillId="11" borderId="3" xfId="5" applyBorder="1" applyAlignment="1" applyProtection="1">
      <alignment horizontal="center" vertical="center"/>
      <protection hidden="1"/>
    </xf>
    <xf numFmtId="164" fontId="2" fillId="11" borderId="0" xfId="5" applyNumberFormat="1" applyBorder="1" applyAlignment="1" applyProtection="1">
      <alignment horizontal="center" wrapText="1"/>
      <protection hidden="1"/>
    </xf>
    <xf numFmtId="169" fontId="2" fillId="11" borderId="3" xfId="5" applyNumberFormat="1" applyBorder="1" applyAlignment="1" applyProtection="1">
      <alignment horizontal="center"/>
      <protection hidden="1"/>
    </xf>
    <xf numFmtId="165" fontId="2" fillId="11" borderId="3" xfId="5" applyNumberFormat="1" applyBorder="1" applyAlignment="1" applyProtection="1">
      <alignment horizontal="center"/>
      <protection hidden="1"/>
    </xf>
    <xf numFmtId="39" fontId="2" fillId="11" borderId="0" xfId="5" applyNumberFormat="1" applyBorder="1" applyProtection="1">
      <protection hidden="1"/>
    </xf>
    <xf numFmtId="165" fontId="2" fillId="11" borderId="0" xfId="5" applyNumberFormat="1" applyBorder="1" applyAlignment="1" applyProtection="1">
      <alignment horizontal="center"/>
      <protection hidden="1"/>
    </xf>
    <xf numFmtId="39" fontId="2" fillId="11" borderId="12" xfId="5" applyNumberFormat="1" applyBorder="1" applyProtection="1">
      <protection hidden="1"/>
    </xf>
    <xf numFmtId="0" fontId="2" fillId="11" borderId="12" xfId="5" applyBorder="1" applyAlignment="1" applyProtection="1">
      <alignment horizontal="center" vertical="center"/>
      <protection hidden="1"/>
    </xf>
    <xf numFmtId="39" fontId="2" fillId="11" borderId="3" xfId="5" applyNumberFormat="1" applyBorder="1" applyAlignment="1" applyProtection="1">
      <alignment vertical="center"/>
      <protection hidden="1"/>
    </xf>
    <xf numFmtId="0" fontId="2" fillId="11" borderId="0" xfId="5" applyBorder="1" applyAlignment="1" applyProtection="1">
      <alignment horizontal="left" vertical="center" wrapText="1"/>
      <protection hidden="1"/>
    </xf>
    <xf numFmtId="0" fontId="2" fillId="11" borderId="0" xfId="5" applyBorder="1" applyAlignment="1" applyProtection="1">
      <alignment horizontal="center" vertical="center"/>
      <protection hidden="1"/>
    </xf>
    <xf numFmtId="39" fontId="2" fillId="11" borderId="12" xfId="5" applyNumberFormat="1" applyBorder="1" applyAlignment="1" applyProtection="1">
      <alignment vertical="center"/>
      <protection hidden="1"/>
    </xf>
    <xf numFmtId="0" fontId="2" fillId="11" borderId="0" xfId="5" applyNumberFormat="1" applyAlignment="1" applyProtection="1">
      <alignment horizontal="left" wrapText="1"/>
      <protection hidden="1"/>
    </xf>
    <xf numFmtId="0" fontId="2" fillId="11" borderId="12" xfId="5" applyBorder="1" applyAlignment="1" applyProtection="1">
      <alignment horizontal="center"/>
      <protection hidden="1"/>
    </xf>
    <xf numFmtId="165" fontId="2" fillId="11" borderId="3" xfId="5" applyNumberFormat="1" applyBorder="1" applyAlignment="1" applyProtection="1">
      <alignment horizontal="center" vertical="center"/>
      <protection hidden="1"/>
    </xf>
    <xf numFmtId="0" fontId="2" fillId="11" borderId="6" xfId="5" applyBorder="1" applyAlignment="1" applyProtection="1">
      <alignment horizontal="center" vertical="center" wrapText="1"/>
      <protection hidden="1"/>
    </xf>
    <xf numFmtId="9" fontId="2" fillId="11" borderId="6" xfId="5" applyNumberFormat="1" applyBorder="1" applyAlignment="1" applyProtection="1">
      <alignment horizontal="center"/>
      <protection hidden="1"/>
    </xf>
    <xf numFmtId="0" fontId="2" fillId="11" borderId="3" xfId="5" applyBorder="1" applyAlignment="1" applyProtection="1">
      <alignment horizontal="center" wrapText="1"/>
      <protection hidden="1"/>
    </xf>
    <xf numFmtId="0" fontId="2" fillId="11" borderId="10" xfId="5" applyBorder="1" applyAlignment="1" applyProtection="1">
      <alignment horizontal="center" vertical="center"/>
      <protection hidden="1"/>
    </xf>
    <xf numFmtId="0" fontId="2" fillId="11" borderId="1" xfId="5" applyBorder="1" applyAlignment="1" applyProtection="1">
      <alignment horizontal="center" vertical="center"/>
      <protection hidden="1"/>
    </xf>
    <xf numFmtId="0" fontId="2" fillId="11" borderId="2" xfId="5" applyBorder="1" applyAlignment="1" applyProtection="1">
      <alignment horizontal="center" vertical="center" wrapText="1"/>
      <protection hidden="1"/>
    </xf>
    <xf numFmtId="0" fontId="2" fillId="11" borderId="10" xfId="5" applyBorder="1" applyAlignment="1" applyProtection="1">
      <alignment horizontal="center" vertical="center" wrapText="1"/>
      <protection hidden="1"/>
    </xf>
    <xf numFmtId="0" fontId="2" fillId="11" borderId="1" xfId="5" applyBorder="1" applyAlignment="1" applyProtection="1">
      <alignment horizontal="center" vertical="center" wrapText="1"/>
      <protection hidden="1"/>
    </xf>
    <xf numFmtId="164" fontId="2" fillId="11" borderId="3" xfId="5" applyNumberFormat="1" applyBorder="1" applyAlignment="1" applyProtection="1">
      <alignment horizontal="center"/>
      <protection hidden="1"/>
    </xf>
    <xf numFmtId="169" fontId="2" fillId="11" borderId="3" xfId="5" applyNumberFormat="1" applyBorder="1" applyAlignment="1" applyProtection="1">
      <alignment horizontal="center" wrapText="1"/>
      <protection hidden="1"/>
    </xf>
    <xf numFmtId="164" fontId="2" fillId="11" borderId="3" xfId="5" applyNumberFormat="1" applyBorder="1" applyAlignment="1" applyProtection="1">
      <alignment horizontal="center" vertical="center"/>
      <protection hidden="1"/>
    </xf>
    <xf numFmtId="0" fontId="2" fillId="11" borderId="0" xfId="5" applyAlignment="1" applyProtection="1">
      <alignment vertical="center"/>
      <protection hidden="1"/>
    </xf>
    <xf numFmtId="165" fontId="2" fillId="11" borderId="0" xfId="5" applyNumberFormat="1" applyBorder="1" applyAlignment="1" applyProtection="1">
      <alignment horizontal="right" vertical="center"/>
      <protection hidden="1"/>
    </xf>
    <xf numFmtId="165" fontId="2" fillId="11" borderId="0" xfId="5" applyNumberFormat="1" applyBorder="1" applyAlignment="1" applyProtection="1">
      <alignment vertical="center"/>
      <protection hidden="1"/>
    </xf>
    <xf numFmtId="169" fontId="2" fillId="11" borderId="3" xfId="5" applyNumberFormat="1" applyBorder="1" applyAlignment="1" applyProtection="1">
      <alignment horizontal="center" vertical="center" wrapText="1"/>
      <protection hidden="1"/>
    </xf>
    <xf numFmtId="164" fontId="2" fillId="11" borderId="3" xfId="5" applyNumberFormat="1" applyBorder="1" applyAlignment="1" applyProtection="1">
      <alignment horizontal="center" wrapText="1"/>
      <protection hidden="1"/>
    </xf>
    <xf numFmtId="1" fontId="2" fillId="11" borderId="3" xfId="5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9" fontId="0" fillId="0" borderId="0" xfId="3" applyFont="1" applyProtection="1">
      <protection hidden="1"/>
    </xf>
    <xf numFmtId="0" fontId="21" fillId="0" borderId="0" xfId="0" applyFont="1" applyProtection="1">
      <protection hidden="1"/>
    </xf>
    <xf numFmtId="0" fontId="21" fillId="0" borderId="29" xfId="0" applyFont="1" applyBorder="1" applyProtection="1">
      <protection hidden="1"/>
    </xf>
    <xf numFmtId="0" fontId="0" fillId="0" borderId="29" xfId="0" applyBorder="1" applyAlignment="1" applyProtection="1">
      <alignment horizontal="center"/>
      <protection hidden="1"/>
    </xf>
    <xf numFmtId="0" fontId="0" fillId="0" borderId="29" xfId="0" applyBorder="1" applyProtection="1">
      <protection hidden="1"/>
    </xf>
    <xf numFmtId="0" fontId="21" fillId="0" borderId="30" xfId="0" applyFont="1" applyBorder="1" applyProtection="1">
      <protection hidden="1"/>
    </xf>
    <xf numFmtId="0" fontId="0" fillId="0" borderId="30" xfId="0" applyBorder="1" applyAlignment="1" applyProtection="1">
      <alignment horizontal="center"/>
      <protection hidden="1"/>
    </xf>
    <xf numFmtId="0" fontId="0" fillId="0" borderId="30" xfId="0" applyBorder="1" applyProtection="1">
      <protection hidden="1"/>
    </xf>
    <xf numFmtId="0" fontId="21" fillId="0" borderId="31" xfId="0" applyFont="1" applyBorder="1" applyProtection="1">
      <protection hidden="1"/>
    </xf>
    <xf numFmtId="0" fontId="0" fillId="0" borderId="31" xfId="0" applyBorder="1" applyAlignment="1" applyProtection="1">
      <alignment horizontal="center"/>
      <protection hidden="1"/>
    </xf>
    <xf numFmtId="0" fontId="0" fillId="0" borderId="31" xfId="0" applyBorder="1" applyProtection="1">
      <protection hidden="1"/>
    </xf>
    <xf numFmtId="0" fontId="21" fillId="0" borderId="32" xfId="0" applyFont="1" applyBorder="1" applyProtection="1">
      <protection hidden="1"/>
    </xf>
    <xf numFmtId="0" fontId="0" fillId="0" borderId="32" xfId="0" applyBorder="1" applyAlignment="1" applyProtection="1">
      <alignment horizontal="center"/>
      <protection hidden="1"/>
    </xf>
    <xf numFmtId="0" fontId="0" fillId="0" borderId="32" xfId="0" applyBorder="1" applyProtection="1">
      <protection hidden="1"/>
    </xf>
    <xf numFmtId="2" fontId="0" fillId="0" borderId="0" xfId="3" applyNumberFormat="1" applyFont="1" applyProtection="1">
      <protection hidden="1"/>
    </xf>
    <xf numFmtId="0" fontId="3" fillId="0" borderId="26" xfId="0" applyFont="1" applyBorder="1" applyAlignment="1" applyProtection="1">
      <alignment horizont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8" xfId="0" applyFont="1" applyBorder="1" applyAlignment="1" applyProtection="1">
      <alignment horizontal="center"/>
      <protection hidden="1"/>
    </xf>
    <xf numFmtId="166" fontId="5" fillId="0" borderId="24" xfId="0" applyNumberFormat="1" applyFont="1" applyBorder="1" applyProtection="1">
      <protection hidden="1"/>
    </xf>
    <xf numFmtId="0" fontId="5" fillId="0" borderId="22" xfId="0" applyFont="1" applyBorder="1" applyProtection="1">
      <protection hidden="1"/>
    </xf>
    <xf numFmtId="0" fontId="5" fillId="0" borderId="0" xfId="0" applyFont="1" applyBorder="1" applyProtection="1"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Protection="1">
      <protection hidden="1"/>
    </xf>
    <xf numFmtId="0" fontId="0" fillId="0" borderId="23" xfId="0" applyBorder="1" applyProtection="1">
      <protection hidden="1"/>
    </xf>
    <xf numFmtId="166" fontId="5" fillId="0" borderId="25" xfId="0" applyNumberFormat="1" applyFont="1" applyBorder="1" applyProtection="1">
      <protection hidden="1"/>
    </xf>
    <xf numFmtId="0" fontId="0" fillId="0" borderId="17" xfId="0" applyBorder="1" applyProtection="1">
      <protection hidden="1"/>
    </xf>
    <xf numFmtId="0" fontId="0" fillId="0" borderId="18" xfId="0" applyBorder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0" fillId="0" borderId="20" xfId="0" applyBorder="1" applyProtection="1">
      <protection hidden="1"/>
    </xf>
    <xf numFmtId="0" fontId="0" fillId="0" borderId="21" xfId="0" applyBorder="1" applyProtection="1">
      <protection hidden="1"/>
    </xf>
    <xf numFmtId="0" fontId="5" fillId="0" borderId="19" xfId="0" applyFont="1" applyBorder="1" applyProtection="1">
      <protection hidden="1"/>
    </xf>
    <xf numFmtId="0" fontId="5" fillId="0" borderId="20" xfId="0" applyFont="1" applyBorder="1" applyProtection="1">
      <protection hidden="1"/>
    </xf>
    <xf numFmtId="0" fontId="5" fillId="0" borderId="20" xfId="0" applyFont="1" applyBorder="1" applyAlignment="1" applyProtection="1">
      <alignment horizontal="center"/>
      <protection hidden="1"/>
    </xf>
    <xf numFmtId="0" fontId="4" fillId="0" borderId="20" xfId="0" applyFont="1" applyBorder="1" applyProtection="1">
      <protection hidden="1"/>
    </xf>
    <xf numFmtId="0" fontId="21" fillId="0" borderId="0" xfId="0" applyFont="1" applyAlignment="1">
      <alignment horizontal="right" vertical="center"/>
    </xf>
    <xf numFmtId="0" fontId="21" fillId="3" borderId="0" xfId="0" applyFont="1" applyFill="1" applyAlignment="1">
      <alignment horizontal="right" vertical="center"/>
    </xf>
    <xf numFmtId="0" fontId="11" fillId="3" borderId="0" xfId="0" applyFont="1" applyFill="1" applyBorder="1" applyAlignment="1">
      <alignment vertical="top" wrapText="1"/>
    </xf>
    <xf numFmtId="0" fontId="14" fillId="2" borderId="3" xfId="0" applyFont="1" applyFill="1" applyBorder="1" applyAlignment="1">
      <alignment horizontal="center" vertical="center" wrapText="1"/>
    </xf>
    <xf numFmtId="0" fontId="2" fillId="11" borderId="3" xfId="5" applyNumberFormat="1" applyBorder="1" applyProtection="1">
      <protection hidden="1"/>
    </xf>
    <xf numFmtId="165" fontId="30" fillId="3" borderId="0" xfId="0" applyNumberFormat="1" applyFont="1" applyFill="1"/>
    <xf numFmtId="166" fontId="30" fillId="3" borderId="0" xfId="0" applyNumberFormat="1" applyFont="1" applyFill="1" applyAlignment="1">
      <alignment horizontal="left"/>
    </xf>
    <xf numFmtId="0" fontId="31" fillId="2" borderId="0" xfId="0" applyFont="1" applyFill="1" applyBorder="1" applyAlignment="1"/>
    <xf numFmtId="0" fontId="32" fillId="0" borderId="0" xfId="0" applyFont="1" applyFill="1" applyBorder="1" applyAlignment="1"/>
    <xf numFmtId="0" fontId="31" fillId="0" borderId="0" xfId="0" applyFont="1" applyFill="1" applyBorder="1" applyAlignment="1"/>
    <xf numFmtId="165" fontId="2" fillId="11" borderId="3" xfId="5" applyNumberFormat="1" applyBorder="1" applyAlignment="1" applyProtection="1">
      <alignment horizontal="center"/>
      <protection hidden="1"/>
    </xf>
    <xf numFmtId="0" fontId="14" fillId="2" borderId="3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 vertical="center" wrapText="1"/>
    </xf>
    <xf numFmtId="165" fontId="14" fillId="3" borderId="1" xfId="0" applyNumberFormat="1" applyFont="1" applyFill="1" applyBorder="1" applyAlignment="1">
      <alignment horizontal="center" vertical="center" wrapText="1"/>
    </xf>
    <xf numFmtId="39" fontId="14" fillId="3" borderId="2" xfId="0" applyNumberFormat="1" applyFont="1" applyFill="1" applyBorder="1" applyAlignment="1">
      <alignment horizontal="right" indent="1"/>
    </xf>
    <xf numFmtId="10" fontId="0" fillId="0" borderId="0" xfId="3" applyNumberFormat="1" applyFont="1" applyProtection="1">
      <protection hidden="1"/>
    </xf>
    <xf numFmtId="165" fontId="14" fillId="3" borderId="12" xfId="0" applyNumberFormat="1" applyFont="1" applyFill="1" applyBorder="1" applyAlignment="1">
      <alignment horizontal="center" vertical="center" wrapText="1"/>
    </xf>
    <xf numFmtId="0" fontId="5" fillId="0" borderId="0" xfId="0" applyFont="1" applyBorder="1"/>
    <xf numFmtId="2" fontId="0" fillId="0" borderId="0" xfId="0" applyNumberFormat="1" applyProtection="1">
      <protection hidden="1"/>
    </xf>
    <xf numFmtId="0" fontId="16" fillId="4" borderId="11" xfId="0" applyFont="1" applyFill="1" applyBorder="1" applyAlignment="1">
      <alignment vertical="center"/>
    </xf>
    <xf numFmtId="0" fontId="17" fillId="7" borderId="10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17" fillId="7" borderId="7" xfId="0" applyFont="1" applyFill="1" applyBorder="1" applyAlignment="1">
      <alignment horizontal="center" vertical="center" wrapText="1"/>
    </xf>
    <xf numFmtId="0" fontId="17" fillId="7" borderId="8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8" borderId="7" xfId="0" applyFont="1" applyFill="1" applyBorder="1" applyAlignment="1">
      <alignment horizontal="center" vertical="center" wrapText="1"/>
    </xf>
    <xf numFmtId="0" fontId="17" fillId="8" borderId="8" xfId="0" applyFont="1" applyFill="1" applyBorder="1" applyAlignment="1">
      <alignment horizontal="center" vertical="center" wrapText="1"/>
    </xf>
    <xf numFmtId="0" fontId="17" fillId="8" borderId="10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8" fillId="6" borderId="10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wrapText="1"/>
    </xf>
    <xf numFmtId="0" fontId="14" fillId="2" borderId="6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5" fillId="2" borderId="9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9" fillId="3" borderId="0" xfId="0" applyNumberFormat="1" applyFont="1" applyFill="1" applyAlignment="1">
      <alignment horizontal="left" wrapText="1"/>
    </xf>
    <xf numFmtId="0" fontId="16" fillId="4" borderId="11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164" fontId="14" fillId="0" borderId="3" xfId="0" applyNumberFormat="1" applyFont="1" applyFill="1" applyBorder="1" applyAlignment="1">
      <alignment horizontal="center" vertical="center" wrapText="1"/>
    </xf>
    <xf numFmtId="164" fontId="14" fillId="0" borderId="3" xfId="0" applyNumberFormat="1" applyFont="1" applyFill="1" applyBorder="1" applyAlignment="1">
      <alignment horizontal="center" vertical="center"/>
    </xf>
    <xf numFmtId="3" fontId="14" fillId="2" borderId="6" xfId="0" applyNumberFormat="1" applyFont="1" applyFill="1" applyBorder="1" applyAlignment="1"/>
    <xf numFmtId="3" fontId="14" fillId="2" borderId="5" xfId="0" applyNumberFormat="1" applyFont="1" applyFill="1" applyBorder="1" applyAlignment="1"/>
    <xf numFmtId="3" fontId="14" fillId="2" borderId="2" xfId="0" applyNumberFormat="1" applyFont="1" applyFill="1" applyBorder="1" applyAlignment="1"/>
    <xf numFmtId="165" fontId="14" fillId="0" borderId="3" xfId="0" applyNumberFormat="1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/>
    </xf>
    <xf numFmtId="165" fontId="14" fillId="3" borderId="3" xfId="0" applyNumberFormat="1" applyFont="1" applyFill="1" applyBorder="1" applyAlignment="1">
      <alignment horizontal="center" vertical="center" wrapText="1"/>
    </xf>
    <xf numFmtId="165" fontId="14" fillId="3" borderId="3" xfId="0" applyNumberFormat="1" applyFont="1" applyFill="1" applyBorder="1" applyAlignment="1">
      <alignment horizontal="center" vertical="center"/>
    </xf>
    <xf numFmtId="0" fontId="14" fillId="2" borderId="3" xfId="0" applyFont="1" applyFill="1" applyBorder="1"/>
    <xf numFmtId="165" fontId="14" fillId="3" borderId="12" xfId="0" applyNumberFormat="1" applyFont="1" applyFill="1" applyBorder="1" applyAlignment="1">
      <alignment horizontal="center" vertical="center" wrapText="1"/>
    </xf>
    <xf numFmtId="165" fontId="14" fillId="3" borderId="12" xfId="0" applyNumberFormat="1" applyFont="1" applyFill="1" applyBorder="1" applyAlignment="1">
      <alignment horizontal="center" vertical="center"/>
    </xf>
    <xf numFmtId="0" fontId="17" fillId="6" borderId="15" xfId="0" applyFont="1" applyFill="1" applyBorder="1" applyAlignment="1">
      <alignment horizontal="center" vertical="center"/>
    </xf>
    <xf numFmtId="0" fontId="18" fillId="6" borderId="4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left" vertical="center" wrapText="1"/>
    </xf>
    <xf numFmtId="0" fontId="14" fillId="2" borderId="6" xfId="0" applyFont="1" applyFill="1" applyBorder="1"/>
    <xf numFmtId="164" fontId="14" fillId="0" borderId="3" xfId="0" applyNumberFormat="1" applyFont="1" applyFill="1" applyBorder="1" applyAlignment="1">
      <alignment horizontal="center" wrapText="1"/>
    </xf>
    <xf numFmtId="0" fontId="15" fillId="2" borderId="0" xfId="0" applyFont="1" applyFill="1" applyAlignment="1">
      <alignment horizontal="left" vertical="center" wrapText="1"/>
    </xf>
    <xf numFmtId="0" fontId="17" fillId="5" borderId="3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7" borderId="3" xfId="0" applyFont="1" applyFill="1" applyBorder="1" applyAlignment="1">
      <alignment horizontal="center" vertical="center" wrapText="1"/>
    </xf>
    <xf numFmtId="0" fontId="17" fillId="8" borderId="3" xfId="0" applyFont="1" applyFill="1" applyBorder="1" applyAlignment="1">
      <alignment horizontal="center" vertical="center" wrapText="1"/>
    </xf>
    <xf numFmtId="3" fontId="14" fillId="2" borderId="3" xfId="0" applyNumberFormat="1" applyFont="1" applyFill="1" applyBorder="1" applyAlignment="1">
      <alignment horizontal="left"/>
    </xf>
    <xf numFmtId="3" fontId="14" fillId="2" borderId="3" xfId="0" applyNumberFormat="1" applyFont="1" applyFill="1" applyBorder="1" applyAlignment="1">
      <alignment horizontal="left" vertical="center" wrapText="1"/>
    </xf>
    <xf numFmtId="169" fontId="14" fillId="3" borderId="3" xfId="0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 wrapText="1"/>
    </xf>
    <xf numFmtId="0" fontId="17" fillId="7" borderId="6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3" fontId="14" fillId="2" borderId="3" xfId="0" applyNumberFormat="1" applyFont="1" applyFill="1" applyBorder="1" applyAlignment="1">
      <alignment horizontal="left" vertical="center"/>
    </xf>
    <xf numFmtId="3" fontId="14" fillId="2" borderId="6" xfId="0" applyNumberFormat="1" applyFont="1" applyFill="1" applyBorder="1" applyAlignment="1">
      <alignment horizontal="left"/>
    </xf>
    <xf numFmtId="3" fontId="14" fillId="2" borderId="5" xfId="0" applyNumberFormat="1" applyFont="1" applyFill="1" applyBorder="1" applyAlignment="1">
      <alignment horizontal="left"/>
    </xf>
    <xf numFmtId="3" fontId="14" fillId="2" borderId="2" xfId="0" applyNumberFormat="1" applyFont="1" applyFill="1" applyBorder="1" applyAlignment="1">
      <alignment horizontal="left"/>
    </xf>
    <xf numFmtId="0" fontId="23" fillId="2" borderId="0" xfId="0" applyFont="1" applyFill="1" applyAlignment="1">
      <alignment horizontal="center" vertical="center"/>
    </xf>
    <xf numFmtId="3" fontId="14" fillId="3" borderId="3" xfId="0" applyNumberFormat="1" applyFont="1" applyFill="1" applyBorder="1" applyAlignment="1">
      <alignment horizontal="left"/>
    </xf>
    <xf numFmtId="169" fontId="14" fillId="2" borderId="3" xfId="0" applyNumberFormat="1" applyFont="1" applyFill="1" applyBorder="1" applyAlignment="1">
      <alignment horizontal="center" vertical="center" wrapText="1"/>
    </xf>
    <xf numFmtId="3" fontId="14" fillId="0" borderId="3" xfId="0" applyNumberFormat="1" applyFont="1" applyFill="1" applyBorder="1" applyAlignment="1">
      <alignment horizontal="left" wrapText="1"/>
    </xf>
    <xf numFmtId="0" fontId="2" fillId="11" borderId="11" xfId="5" applyBorder="1" applyAlignment="1" applyProtection="1">
      <alignment horizontal="center" vertical="center"/>
      <protection hidden="1"/>
    </xf>
    <xf numFmtId="0" fontId="2" fillId="11" borderId="3" xfId="5" applyBorder="1" applyAlignment="1" applyProtection="1">
      <alignment horizontal="center" vertical="center"/>
      <protection hidden="1"/>
    </xf>
    <xf numFmtId="0" fontId="2" fillId="11" borderId="7" xfId="5" applyBorder="1" applyAlignment="1" applyProtection="1">
      <alignment horizontal="center" vertical="center"/>
      <protection hidden="1"/>
    </xf>
    <xf numFmtId="0" fontId="2" fillId="11" borderId="8" xfId="5" applyBorder="1" applyAlignment="1" applyProtection="1">
      <alignment horizontal="center" vertical="center"/>
      <protection hidden="1"/>
    </xf>
    <xf numFmtId="0" fontId="2" fillId="11" borderId="2" xfId="5" applyBorder="1" applyAlignment="1" applyProtection="1">
      <alignment horizontal="center" vertical="center" wrapText="1"/>
      <protection hidden="1"/>
    </xf>
    <xf numFmtId="0" fontId="2" fillId="11" borderId="6" xfId="5" applyBorder="1" applyAlignment="1" applyProtection="1">
      <alignment horizontal="center" vertical="center" wrapText="1"/>
      <protection hidden="1"/>
    </xf>
    <xf numFmtId="0" fontId="2" fillId="11" borderId="10" xfId="5" applyBorder="1" applyAlignment="1" applyProtection="1">
      <alignment horizontal="center" vertical="center"/>
      <protection hidden="1"/>
    </xf>
    <xf numFmtId="0" fontId="2" fillId="11" borderId="1" xfId="5" applyBorder="1" applyAlignment="1" applyProtection="1">
      <alignment horizontal="center" vertical="center"/>
      <protection hidden="1"/>
    </xf>
    <xf numFmtId="0" fontId="2" fillId="11" borderId="3" xfId="5" applyBorder="1" applyAlignment="1" applyProtection="1">
      <protection hidden="1"/>
    </xf>
    <xf numFmtId="0" fontId="2" fillId="11" borderId="7" xfId="5" applyBorder="1" applyAlignment="1" applyProtection="1">
      <alignment horizontal="center" vertical="center" wrapText="1"/>
      <protection hidden="1"/>
    </xf>
    <xf numFmtId="0" fontId="2" fillId="11" borderId="8" xfId="5" applyBorder="1" applyAlignment="1" applyProtection="1">
      <alignment horizontal="center" vertical="center" wrapText="1"/>
      <protection hidden="1"/>
    </xf>
    <xf numFmtId="0" fontId="2" fillId="11" borderId="10" xfId="5" applyBorder="1" applyAlignment="1" applyProtection="1">
      <alignment horizontal="center" vertical="center" wrapText="1"/>
      <protection hidden="1"/>
    </xf>
    <xf numFmtId="0" fontId="2" fillId="11" borderId="1" xfId="5" applyBorder="1" applyAlignment="1" applyProtection="1">
      <alignment horizontal="center" vertical="center" wrapText="1"/>
      <protection hidden="1"/>
    </xf>
    <xf numFmtId="169" fontId="2" fillId="11" borderId="3" xfId="5" applyNumberFormat="1" applyBorder="1" applyAlignment="1" applyProtection="1">
      <alignment horizontal="center" vertical="center" wrapText="1"/>
      <protection hidden="1"/>
    </xf>
    <xf numFmtId="3" fontId="2" fillId="11" borderId="3" xfId="5" applyNumberFormat="1" applyBorder="1" applyAlignment="1" applyProtection="1">
      <alignment horizontal="left"/>
      <protection hidden="1"/>
    </xf>
    <xf numFmtId="3" fontId="2" fillId="11" borderId="3" xfId="5" applyNumberFormat="1" applyBorder="1" applyAlignment="1" applyProtection="1">
      <alignment horizontal="left" wrapText="1"/>
      <protection hidden="1"/>
    </xf>
    <xf numFmtId="0" fontId="2" fillId="11" borderId="0" xfId="5" applyAlignment="1" applyProtection="1">
      <alignment horizontal="center" vertical="center" wrapText="1"/>
      <protection hidden="1"/>
    </xf>
    <xf numFmtId="0" fontId="2" fillId="11" borderId="0" xfId="5" applyBorder="1" applyAlignment="1" applyProtection="1">
      <alignment horizontal="center" vertical="center" wrapText="1"/>
      <protection hidden="1"/>
    </xf>
    <xf numFmtId="0" fontId="2" fillId="11" borderId="3" xfId="5" applyBorder="1" applyAlignment="1" applyProtection="1">
      <alignment horizontal="center" vertical="center" wrapText="1"/>
      <protection hidden="1"/>
    </xf>
    <xf numFmtId="0" fontId="2" fillId="11" borderId="3" xfId="5" applyBorder="1" applyAlignment="1" applyProtection="1">
      <alignment horizontal="left" vertical="center" wrapText="1"/>
      <protection hidden="1"/>
    </xf>
    <xf numFmtId="3" fontId="2" fillId="11" borderId="3" xfId="5" applyNumberFormat="1" applyBorder="1" applyAlignment="1" applyProtection="1">
      <alignment horizontal="left" vertical="center"/>
      <protection hidden="1"/>
    </xf>
    <xf numFmtId="3" fontId="2" fillId="11" borderId="3" xfId="5" applyNumberFormat="1" applyBorder="1" applyAlignment="1" applyProtection="1">
      <alignment horizontal="left" vertical="center" wrapText="1"/>
      <protection hidden="1"/>
    </xf>
    <xf numFmtId="0" fontId="2" fillId="11" borderId="0" xfId="5" applyBorder="1" applyAlignment="1" applyProtection="1">
      <alignment vertical="top" wrapText="1"/>
      <protection hidden="1"/>
    </xf>
    <xf numFmtId="165" fontId="2" fillId="11" borderId="3" xfId="5" applyNumberFormat="1" applyBorder="1" applyAlignment="1" applyProtection="1">
      <alignment horizontal="center" vertical="center" wrapText="1"/>
      <protection hidden="1"/>
    </xf>
    <xf numFmtId="3" fontId="2" fillId="11" borderId="6" xfId="5" applyNumberFormat="1" applyBorder="1" applyAlignment="1" applyProtection="1">
      <protection hidden="1"/>
    </xf>
    <xf numFmtId="3" fontId="2" fillId="11" borderId="5" xfId="5" applyNumberFormat="1" applyBorder="1" applyAlignment="1" applyProtection="1">
      <protection hidden="1"/>
    </xf>
    <xf numFmtId="3" fontId="2" fillId="11" borderId="2" xfId="5" applyNumberFormat="1" applyBorder="1" applyAlignment="1" applyProtection="1">
      <protection hidden="1"/>
    </xf>
    <xf numFmtId="0" fontId="2" fillId="11" borderId="0" xfId="5" applyNumberFormat="1" applyAlignment="1" applyProtection="1">
      <alignment horizontal="left" wrapText="1"/>
      <protection hidden="1"/>
    </xf>
    <xf numFmtId="0" fontId="2" fillId="11" borderId="6" xfId="5" applyBorder="1" applyAlignment="1" applyProtection="1">
      <alignment horizontal="center" wrapText="1"/>
      <protection hidden="1"/>
    </xf>
    <xf numFmtId="0" fontId="2" fillId="11" borderId="2" xfId="5" applyBorder="1" applyAlignment="1" applyProtection="1">
      <alignment horizontal="center" wrapText="1"/>
      <protection hidden="1"/>
    </xf>
    <xf numFmtId="0" fontId="2" fillId="11" borderId="6" xfId="5" applyBorder="1" applyAlignment="1" applyProtection="1">
      <alignment horizontal="center"/>
      <protection hidden="1"/>
    </xf>
    <xf numFmtId="0" fontId="2" fillId="11" borderId="2" xfId="5" applyBorder="1" applyAlignment="1" applyProtection="1">
      <alignment horizontal="center"/>
      <protection hidden="1"/>
    </xf>
    <xf numFmtId="0" fontId="2" fillId="11" borderId="3" xfId="5" applyBorder="1" applyAlignment="1" applyProtection="1">
      <alignment horizontal="center"/>
      <protection hidden="1"/>
    </xf>
    <xf numFmtId="165" fontId="2" fillId="11" borderId="3" xfId="5" applyNumberFormat="1" applyBorder="1" applyAlignment="1" applyProtection="1">
      <alignment horizontal="center" vertical="center"/>
      <protection hidden="1"/>
    </xf>
    <xf numFmtId="165" fontId="2" fillId="11" borderId="12" xfId="5" applyNumberFormat="1" applyBorder="1" applyAlignment="1" applyProtection="1">
      <alignment horizontal="center" vertical="center" wrapText="1"/>
      <protection hidden="1"/>
    </xf>
    <xf numFmtId="165" fontId="2" fillId="11" borderId="12" xfId="5" applyNumberFormat="1" applyBorder="1" applyAlignment="1" applyProtection="1">
      <alignment horizontal="center" vertical="center"/>
      <protection hidden="1"/>
    </xf>
    <xf numFmtId="0" fontId="2" fillId="11" borderId="0" xfId="5" applyBorder="1" applyAlignment="1" applyProtection="1">
      <alignment horizontal="left" vertical="center" wrapText="1"/>
      <protection hidden="1"/>
    </xf>
    <xf numFmtId="0" fontId="2" fillId="11" borderId="9" xfId="5" applyBorder="1" applyAlignment="1" applyProtection="1">
      <alignment horizontal="left" vertical="center" wrapText="1"/>
      <protection hidden="1"/>
    </xf>
    <xf numFmtId="0" fontId="2" fillId="11" borderId="4" xfId="5" applyBorder="1" applyAlignment="1" applyProtection="1">
      <alignment horizontal="left" vertical="center" wrapText="1"/>
      <protection hidden="1"/>
    </xf>
    <xf numFmtId="0" fontId="2" fillId="11" borderId="1" xfId="5" applyBorder="1" applyAlignment="1" applyProtection="1">
      <alignment horizontal="left" vertical="center" wrapText="1"/>
      <protection hidden="1"/>
    </xf>
    <xf numFmtId="164" fontId="2" fillId="11" borderId="3" xfId="5" applyNumberFormat="1" applyBorder="1" applyAlignment="1" applyProtection="1">
      <alignment horizontal="center" wrapText="1"/>
      <protection hidden="1"/>
    </xf>
    <xf numFmtId="164" fontId="2" fillId="11" borderId="3" xfId="5" applyNumberFormat="1" applyBorder="1" applyAlignment="1" applyProtection="1">
      <alignment horizontal="center" vertical="center" wrapText="1"/>
      <protection hidden="1"/>
    </xf>
    <xf numFmtId="165" fontId="2" fillId="11" borderId="3" xfId="5" applyNumberFormat="1" applyBorder="1" applyAlignment="1" applyProtection="1">
      <alignment horizontal="center"/>
      <protection hidden="1"/>
    </xf>
    <xf numFmtId="164" fontId="2" fillId="11" borderId="3" xfId="5" applyNumberFormat="1" applyBorder="1" applyAlignment="1" applyProtection="1">
      <alignment horizontal="center" vertical="center"/>
      <protection hidden="1"/>
    </xf>
    <xf numFmtId="0" fontId="2" fillId="11" borderId="3" xfId="5" applyBorder="1" applyProtection="1">
      <protection hidden="1"/>
    </xf>
    <xf numFmtId="0" fontId="2" fillId="11" borderId="14" xfId="5" applyBorder="1" applyAlignment="1" applyProtection="1">
      <alignment horizontal="center" vertical="center" wrapText="1"/>
      <protection hidden="1"/>
    </xf>
    <xf numFmtId="0" fontId="2" fillId="11" borderId="9" xfId="5" applyBorder="1" applyAlignment="1" applyProtection="1">
      <alignment horizontal="center" vertical="center" wrapText="1"/>
      <protection hidden="1"/>
    </xf>
    <xf numFmtId="0" fontId="2" fillId="11" borderId="0" xfId="5" applyAlignment="1" applyProtection="1">
      <alignment horizontal="left" vertical="center" wrapText="1"/>
      <protection hidden="1"/>
    </xf>
    <xf numFmtId="0" fontId="2" fillId="11" borderId="6" xfId="5" applyBorder="1" applyProtection="1">
      <protection hidden="1"/>
    </xf>
    <xf numFmtId="3" fontId="1" fillId="11" borderId="6" xfId="5" applyNumberFormat="1" applyFont="1" applyBorder="1" applyAlignment="1" applyProtection="1">
      <alignment horizontal="center"/>
      <protection hidden="1"/>
    </xf>
    <xf numFmtId="3" fontId="2" fillId="11" borderId="5" xfId="5" applyNumberFormat="1" applyBorder="1" applyAlignment="1" applyProtection="1">
      <alignment horizontal="center"/>
      <protection hidden="1"/>
    </xf>
    <xf numFmtId="3" fontId="2" fillId="11" borderId="2" xfId="5" applyNumberFormat="1" applyBorder="1" applyAlignment="1" applyProtection="1">
      <alignment horizontal="center"/>
      <protection hidden="1"/>
    </xf>
    <xf numFmtId="165" fontId="33" fillId="3" borderId="0" xfId="0" applyNumberFormat="1" applyFont="1" applyFill="1" applyAlignment="1">
      <alignment horizontal="center" wrapText="1"/>
    </xf>
    <xf numFmtId="165" fontId="34" fillId="3" borderId="0" xfId="0" applyNumberFormat="1" applyFont="1" applyFill="1" applyAlignment="1">
      <alignment horizontal="left"/>
    </xf>
    <xf numFmtId="0" fontId="35" fillId="3" borderId="0" xfId="0" applyFont="1" applyFill="1"/>
    <xf numFmtId="0" fontId="35" fillId="0" borderId="0" xfId="0" applyFont="1"/>
    <xf numFmtId="165" fontId="35" fillId="3" borderId="0" xfId="0" applyNumberFormat="1" applyFont="1" applyFill="1"/>
  </cellXfs>
  <cellStyles count="6">
    <cellStyle name="40 % - Akzent3" xfId="5" builtinId="39"/>
    <cellStyle name="Eingabe" xfId="4" builtinId="20"/>
    <cellStyle name="GENERAL" xfId="1"/>
    <cellStyle name="Product Heading" xfId="2"/>
    <cellStyle name="Prozent" xfId="3" builtinId="5"/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72BF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57150</xdr:rowOff>
    </xdr:from>
    <xdr:to>
      <xdr:col>4</xdr:col>
      <xdr:colOff>0</xdr:colOff>
      <xdr:row>2</xdr:row>
      <xdr:rowOff>385756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57150"/>
          <a:ext cx="4400550" cy="862006"/>
        </a:xfrm>
        <a:prstGeom prst="rect">
          <a:avLst/>
        </a:prstGeom>
      </xdr:spPr>
    </xdr:pic>
    <xdr:clientData/>
  </xdr:twoCellAnchor>
  <xdr:twoCellAnchor>
    <xdr:from>
      <xdr:col>10</xdr:col>
      <xdr:colOff>67734</xdr:colOff>
      <xdr:row>0</xdr:row>
      <xdr:rowOff>0</xdr:rowOff>
    </xdr:from>
    <xdr:to>
      <xdr:col>10</xdr:col>
      <xdr:colOff>1952625</xdr:colOff>
      <xdr:row>3</xdr:row>
      <xdr:rowOff>19050</xdr:rowOff>
    </xdr:to>
    <xdr:sp macro="" textlink="">
      <xdr:nvSpPr>
        <xdr:cNvPr id="3" name="Left Arrow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231159" y="0"/>
          <a:ext cx="1884891" cy="9429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800"/>
            <a:t>Select</a:t>
          </a:r>
          <a:r>
            <a:rPr lang="en-US" sz="800" baseline="0"/>
            <a:t> Region/Currency, Price Group, and Partner Status fom the dropdown boxes.</a:t>
          </a:r>
          <a:endParaRPr lang="en-US" sz="8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288"/>
  <sheetViews>
    <sheetView showGridLines="0" tabSelected="1" zoomScaleNormal="100" workbookViewId="0">
      <pane xSplit="11" ySplit="3" topLeftCell="L4" activePane="bottomRight" state="frozen"/>
      <selection pane="topRight" activeCell="L1" sqref="L1"/>
      <selection pane="bottomLeft" activeCell="A4" sqref="A4"/>
      <selection pane="bottomRight" activeCell="A4" sqref="A4:D5"/>
    </sheetView>
  </sheetViews>
  <sheetFormatPr baseColWidth="10" defaultColWidth="9.140625" defaultRowHeight="12.75"/>
  <cols>
    <col min="1" max="1" width="19.85546875" customWidth="1"/>
    <col min="2" max="2" width="13" bestFit="1" customWidth="1"/>
    <col min="3" max="3" width="21" bestFit="1" customWidth="1"/>
    <col min="4" max="4" width="13.140625" customWidth="1"/>
    <col min="5" max="5" width="22.28515625" customWidth="1"/>
    <col min="6" max="6" width="12.42578125" customWidth="1"/>
    <col min="7" max="7" width="21.85546875" bestFit="1" customWidth="1"/>
    <col min="8" max="8" width="19.7109375" bestFit="1" customWidth="1"/>
    <col min="9" max="9" width="22.28515625" customWidth="1"/>
    <col min="10" max="10" width="24.5703125" customWidth="1"/>
    <col min="11" max="11" width="50.7109375" customWidth="1"/>
    <col min="12" max="12" width="16.7109375" customWidth="1"/>
    <col min="13" max="13" width="16.140625" customWidth="1"/>
    <col min="19" max="19" width="5.140625" customWidth="1"/>
  </cols>
  <sheetData>
    <row r="1" spans="1:21" ht="21" thickBot="1">
      <c r="A1" s="6"/>
      <c r="B1" s="7"/>
      <c r="C1" s="8"/>
      <c r="D1" s="1"/>
      <c r="E1" s="357" t="s">
        <v>569</v>
      </c>
      <c r="F1" s="357"/>
      <c r="G1" s="358"/>
      <c r="H1" s="359"/>
      <c r="I1" s="208" t="s">
        <v>536</v>
      </c>
      <c r="J1" s="104" t="s">
        <v>479</v>
      </c>
      <c r="U1" s="92" t="s">
        <v>489</v>
      </c>
    </row>
    <row r="2" spans="1:21" ht="21" thickBot="1">
      <c r="A2" s="6"/>
      <c r="B2" s="7"/>
      <c r="C2" s="8"/>
      <c r="D2" s="1"/>
      <c r="E2" s="357" t="s">
        <v>570</v>
      </c>
      <c r="F2" s="357"/>
      <c r="G2" s="360"/>
      <c r="H2" s="358"/>
      <c r="I2" s="209" t="s">
        <v>538</v>
      </c>
      <c r="J2" s="104" t="s">
        <v>528</v>
      </c>
      <c r="L2" s="86"/>
    </row>
    <row r="3" spans="1:21" ht="30.75" thickBot="1">
      <c r="A3" s="6"/>
      <c r="B3" s="7"/>
      <c r="C3" s="8"/>
      <c r="D3" s="1"/>
      <c r="E3" s="33" t="str">
        <f>IF(J2="Gov/Edu/NonProfit",HLOOKUP($U$1,Phrasing!A:A,21,FALSE),"")</f>
        <v/>
      </c>
      <c r="F3" s="9"/>
      <c r="G3" s="1"/>
      <c r="H3" s="9"/>
      <c r="I3" s="209" t="s">
        <v>509</v>
      </c>
      <c r="J3" s="104" t="s">
        <v>504</v>
      </c>
    </row>
    <row r="4" spans="1:21" ht="20.25" customHeight="1">
      <c r="A4" s="300"/>
      <c r="B4" s="300"/>
      <c r="C4" s="300"/>
      <c r="D4" s="300"/>
      <c r="E4" s="35" t="str">
        <f>HLOOKUP($U$1,Phrasing!A:A,3,FALSE)</f>
        <v>* All prices subject to change without notice.  Contact StorageCraft for the most current pricing.</v>
      </c>
      <c r="F4" s="36"/>
      <c r="G4" s="35"/>
      <c r="H4" s="36"/>
      <c r="I4" s="35"/>
      <c r="J4" s="9"/>
      <c r="K4" s="35"/>
      <c r="L4" s="35"/>
    </row>
    <row r="5" spans="1:21" ht="20.25" customHeight="1">
      <c r="A5" s="300"/>
      <c r="B5" s="300"/>
      <c r="C5" s="300"/>
      <c r="D5" s="300"/>
      <c r="E5" s="35"/>
      <c r="F5" s="36"/>
      <c r="G5" s="35"/>
      <c r="H5" s="36"/>
      <c r="I5" s="35"/>
      <c r="J5" s="9"/>
      <c r="K5" s="35"/>
      <c r="L5" s="35"/>
      <c r="P5" s="91"/>
      <c r="Q5" s="90"/>
    </row>
    <row r="6" spans="1:21">
      <c r="A6" s="7"/>
      <c r="B6" s="7"/>
      <c r="C6" s="8"/>
      <c r="D6" s="1"/>
      <c r="E6" s="9"/>
      <c r="F6" s="1"/>
      <c r="G6" s="9"/>
      <c r="H6" s="1"/>
      <c r="I6" s="9"/>
      <c r="J6" s="1"/>
      <c r="K6" s="9"/>
    </row>
    <row r="7" spans="1:21">
      <c r="A7" s="7"/>
      <c r="B7" s="7"/>
      <c r="C7" s="8"/>
      <c r="D7" s="1"/>
      <c r="E7" s="9"/>
      <c r="F7" s="1"/>
      <c r="G7" s="9"/>
      <c r="H7" s="1"/>
      <c r="I7" s="9"/>
      <c r="J7" s="1"/>
      <c r="K7" s="9"/>
    </row>
    <row r="8" spans="1:21">
      <c r="A8" s="7"/>
      <c r="B8" s="7"/>
      <c r="C8" s="8"/>
      <c r="D8" s="1"/>
      <c r="E8" s="9"/>
      <c r="F8" s="1"/>
      <c r="G8" s="9"/>
      <c r="H8" s="1"/>
      <c r="I8" s="9"/>
      <c r="J8" s="1"/>
      <c r="K8" s="9"/>
    </row>
    <row r="9" spans="1:21">
      <c r="A9" s="14"/>
      <c r="B9" s="7"/>
      <c r="C9" s="8"/>
      <c r="D9" s="1"/>
      <c r="E9" s="9"/>
      <c r="F9" s="1"/>
      <c r="G9" s="9"/>
      <c r="H9" s="1"/>
      <c r="I9" s="9"/>
      <c r="J9" s="1"/>
      <c r="K9" s="9"/>
    </row>
    <row r="10" spans="1:21" ht="20.25">
      <c r="A10" s="215" t="s">
        <v>519</v>
      </c>
      <c r="B10" s="216"/>
      <c r="C10" s="216"/>
      <c r="D10" s="12"/>
      <c r="E10" s="9"/>
      <c r="F10" s="1"/>
      <c r="G10" s="9"/>
      <c r="H10" s="1"/>
      <c r="I10" s="9"/>
      <c r="J10" s="213" t="str">
        <f>HLOOKUP($U$1,Phrasing!A:A,35,FALSE)</f>
        <v xml:space="preserve">Prices Valid:  </v>
      </c>
      <c r="K10" s="214">
        <f>XE!M3</f>
        <v>42917</v>
      </c>
      <c r="M10" s="93"/>
    </row>
    <row r="11" spans="1:21" ht="15.75" customHeight="1">
      <c r="A11" s="253" t="str">
        <f>HLOOKUP($U$1,Phrasing!A:A,20,FALSE)</f>
        <v>First year of maintenance is included in the purchase price.  *Premium Support requires an active Maintenance Agreement.</v>
      </c>
      <c r="B11" s="253"/>
      <c r="C11" s="254"/>
      <c r="D11" s="259" t="str">
        <f>CONCATENATE(IF('Perpetual Pricing'!$J$2="Standard",HLOOKUP($U$1,Phrasing!A:A,48,FALSE),IF('Perpetual Pricing'!$J$2="Gov/Edu/NonProfit",HLOOKUP($U$1,Phrasing!A:A,49,FALSE),"???"))," - ",$J$3,, " - ",VLOOKUP($J$3,PARTNERPROGRAM!$U$5:$V$9,2,FALSE))</f>
        <v>Standard Pricing - Non Partner - SRP</v>
      </c>
      <c r="E11" s="259"/>
      <c r="F11" s="259"/>
      <c r="G11" s="259"/>
      <c r="H11" s="260"/>
      <c r="I11" s="260"/>
      <c r="J11" s="259"/>
      <c r="K11" s="259"/>
    </row>
    <row r="12" spans="1:21" ht="12.75" customHeight="1">
      <c r="A12" s="253"/>
      <c r="B12" s="253"/>
      <c r="C12" s="254"/>
      <c r="D12" s="235" t="str">
        <f>HLOOKUP($U$1,Phrasing!A:A,40,FALSE)</f>
        <v>New</v>
      </c>
      <c r="E12" s="236"/>
      <c r="F12" s="237" t="str">
        <f>HLOOKUP($U$1,Phrasing!A:A,158,FALSE)</f>
        <v>Upgrade</v>
      </c>
      <c r="G12" s="238"/>
      <c r="H12" s="230" t="str">
        <f>HLOOKUP($U$1,Phrasing!A:A,170,FALSE)</f>
        <v>1Yr Maintenance</v>
      </c>
      <c r="I12" s="231"/>
      <c r="J12" s="239" t="str">
        <f>HLOOKUP($U$1,Phrasing!A:A,45,FALSE)</f>
        <v>Premium Support</v>
      </c>
      <c r="K12" s="240"/>
    </row>
    <row r="13" spans="1:21">
      <c r="A13" s="255"/>
      <c r="B13" s="255"/>
      <c r="C13" s="256"/>
      <c r="D13" s="243" t="str">
        <f>HLOOKUP($U$1,Phrasing!A:A,23,FALSE)</f>
        <v>Includes one year of Maintenance</v>
      </c>
      <c r="E13" s="244"/>
      <c r="F13" s="245" t="str">
        <f>HLOOKUP($U$1,Phrasing!A:A,23,FALSE)</f>
        <v>Includes one year of Maintenance</v>
      </c>
      <c r="G13" s="246"/>
      <c r="H13" s="228" t="str">
        <f>HLOOKUP($U$1,Phrasing!A:A,171,FALSE)</f>
        <v>Renewal</v>
      </c>
      <c r="I13" s="229"/>
      <c r="J13" s="241"/>
      <c r="K13" s="242"/>
    </row>
    <row r="14" spans="1:21" ht="25.5">
      <c r="A14" s="97" t="str">
        <f>HLOOKUP($U$1,Phrasing!A:A,50,FALSE)</f>
        <v>Quantity</v>
      </c>
      <c r="B14" s="97" t="str">
        <f>HLOOKUP($U$1,Phrasing!A:A,18,FALSE)</f>
        <v>Discount Level</v>
      </c>
      <c r="C14" s="97" t="str">
        <f>HLOOKUP($U$1,Phrasing!A:A,19,FALSE)</f>
        <v>Discount off  single user license</v>
      </c>
      <c r="D14" s="100" t="str">
        <f>CONCATENATE(HLOOKUP($U$1,Phrasing!A:A,46,FALSE),": ",VLOOKUP('Perpetual Pricing'!$J$1,XE!$A:$B,2,FALSE))</f>
        <v>Price: EUR</v>
      </c>
      <c r="E14" s="38" t="str">
        <f>HLOOKUP($U$1,Phrasing!A:A,43,FALSE)</f>
        <v>Part Number</v>
      </c>
      <c r="F14" s="100" t="str">
        <f>CONCATENATE(HLOOKUP($U$1,Phrasing!A:A,46,FALSE),": ",VLOOKUP('Perpetual Pricing'!$J$1,XE!$A:$B,2,FALSE))</f>
        <v>Price: EUR</v>
      </c>
      <c r="G14" s="38" t="str">
        <f>HLOOKUP($U$1,Phrasing!A:A,43,FALSE)</f>
        <v>Part Number</v>
      </c>
      <c r="H14" s="100" t="str">
        <f>CONCATENATE(HLOOKUP($U$1,Phrasing!A:A,46,FALSE),": ",VLOOKUP('Perpetual Pricing'!$J$1,XE!$A:$B,2,FALSE))</f>
        <v>Price: EUR</v>
      </c>
      <c r="I14" s="96" t="str">
        <f>HLOOKUP($U$1,Phrasing!A:A,43,FALSE)</f>
        <v>Part Number</v>
      </c>
      <c r="J14" s="100" t="str">
        <f>CONCATENATE(HLOOKUP($U$1,Phrasing!A:A,46,FALSE),": ",VLOOKUP('Perpetual Pricing'!$J$1,XE!$A:$B,2,FALSE))</f>
        <v>Price: EUR</v>
      </c>
      <c r="K14" s="38" t="str">
        <f>HLOOKUP($U$1,Phrasing!A:A,43,FALSE)</f>
        <v>Part Number</v>
      </c>
    </row>
    <row r="15" spans="1:21">
      <c r="A15" s="40" t="s">
        <v>14</v>
      </c>
      <c r="B15" s="98" t="s">
        <v>15</v>
      </c>
      <c r="C15" s="51">
        <v>0</v>
      </c>
      <c r="D15" s="85" t="str">
        <f>TEXT(ROUND(VLOOKUP('Perpetual Pricing'!$J$2,XE!$M$5:$N$6,2,FALSE)*BASE!D15*VLOOKUP('Perpetual Pricing'!$J$1,XE!$A:$F,6,FALSE)* (HLOOKUP($J$3,PARTNERPROGRAM!$D$7:$H$8,2,FALSE)),VLOOKUP('Perpetual Pricing'!$J$1,XE!$A:$H,8,FALSE)),VLOOKUP('Perpetual Pricing'!$J$1,XE!$A:$G,7,FALSE))</f>
        <v>874,8800</v>
      </c>
      <c r="E15" s="42" t="str">
        <f>CONCATENATE(LEFT(BASE!E15,6),VLOOKUP('Perpetual Pricing'!$J$1,XE!$A:$C,3,FALSE),MID(BASE!E15,9,1),IF('Perpetual Pricing'!$J$2="Standard","S","G"),RIGHT(BASE!E15,7))</f>
        <v>XSPX00EUPS0100ZZZ</v>
      </c>
      <c r="F15" s="85" t="str">
        <f>TEXT(ROUND(VLOOKUP('Perpetual Pricing'!$J$2,XE!$M$5:$N$6,2,FALSE)*BASE!F15*VLOOKUP('Perpetual Pricing'!$J$1,XE!$A:$F,6,FALSE)* (HLOOKUP($J$3,PARTNERPROGRAM!$D$7:$H$8,2,FALSE)),VLOOKUP('Perpetual Pricing'!$J$1,XE!$A:$H,8,FALSE)),VLOOKUP('Perpetual Pricing'!$J$1,XE!$A:$G,7,FALSE))</f>
        <v>437,4400</v>
      </c>
      <c r="G15" s="42" t="str">
        <f>CONCATENATE(LEFT(BASE!G15,6),VLOOKUP('Perpetual Pricing'!$J$1,XE!$A:$C,3,FALSE),MID(BASE!G15,9,1),IF('Perpetual Pricing'!$J$2="Standard","S","G"),RIGHT(BASE!G15,7))</f>
        <v>XSPX00EUUS0100ZZZ</v>
      </c>
      <c r="H15" s="85" t="str">
        <f>TEXT(ROUND(VLOOKUP('Perpetual Pricing'!$J$2,XE!$M$5:$N$6,2,FALSE)*BASE!H15*VLOOKUP('Perpetual Pricing'!$J$1,XE!$A:$F,6,FALSE)* (HLOOKUP($J$3,PARTNERPROGRAM!$D$7:$H$8,2,FALSE)),VLOOKUP('Perpetual Pricing'!$J$1,XE!$A:$H,8,FALSE)),VLOOKUP('Perpetual Pricing'!$J$1,XE!$A:$G,7,FALSE))</f>
        <v>174,9800</v>
      </c>
      <c r="I15" s="42" t="str">
        <f>CONCATENATE(LEFT(BASE!I15,6),VLOOKUP('Perpetual Pricing'!$J$1,XE!$A:$C,3,FALSE),MID(BASE!I15,9,1),IF('Perpetual Pricing'!$J$2="Standard","S","G"),RIGHT(BASE!I15,7))</f>
        <v>XSPX00EUMS011YZZZ</v>
      </c>
      <c r="J15" s="85" t="str">
        <f>TEXT(ROUND(VLOOKUP('Perpetual Pricing'!$J$2,XE!$M$5:$N$6,2,FALSE)*BASE!J15*VLOOKUP('Perpetual Pricing'!$J$1,XE!$A:$F,6,FALSE)* (HLOOKUP($J$3,PARTNERPROGRAM!$D$7:$H$8,2,FALSE)),VLOOKUP('Perpetual Pricing'!$J$1,XE!$A:$H,8,FALSE)),VLOOKUP('Perpetual Pricing'!$J$1,XE!$A:$G,7,FALSE))</f>
        <v>131,2300</v>
      </c>
      <c r="K15" s="42" t="str">
        <f>CONCATENATE(LEFT(BASE!K15,6),VLOOKUP('Perpetual Pricing'!$J$1,XE!$A:$C,3,FALSE),MID(BASE!K15,9,1),IF('Perpetual Pricing'!$J$2="Standard","S","G"),RIGHT(BASE!K15,7))</f>
        <v>XSPX00EUSS011YZZZ</v>
      </c>
    </row>
    <row r="16" spans="1:21">
      <c r="A16" s="40" t="s">
        <v>20</v>
      </c>
      <c r="B16" s="98" t="s">
        <v>21</v>
      </c>
      <c r="C16" s="52">
        <f>BASE!$M$2</f>
        <v>0.09</v>
      </c>
      <c r="D16" s="85" t="str">
        <f>TEXT(ROUND(VLOOKUP('Perpetual Pricing'!$J$2,XE!$M$5:$N$6,2,FALSE)*BASE!D16*VLOOKUP('Perpetual Pricing'!$J$1,XE!$A:$F,6,FALSE)* (HLOOKUP($J$3,PARTNERPROGRAM!$D$7:$H$8,2,FALSE)),VLOOKUP('Perpetual Pricing'!$J$1,XE!$A:$H,8,FALSE)),VLOOKUP('Perpetual Pricing'!$J$1,XE!$A:$G,7,FALSE))</f>
        <v>796,1400</v>
      </c>
      <c r="E16" s="42" t="str">
        <f>CONCATENATE(LEFT(BASE!E16,6),VLOOKUP('Perpetual Pricing'!$J$1,XE!$A:$C,3,FALSE),MID(BASE!E16,9,1),IF('Perpetual Pricing'!$J$2="Standard","S","G"),RIGHT(BASE!E16,7))</f>
        <v>XSPX00EUPS0100ZZA</v>
      </c>
      <c r="F16" s="85" t="str">
        <f>TEXT(ROUND(VLOOKUP('Perpetual Pricing'!$J$2,XE!$M$5:$N$6,2,FALSE)*BASE!F16*VLOOKUP('Perpetual Pricing'!$J$1,XE!$A:$F,6,FALSE)* (HLOOKUP($J$3,PARTNERPROGRAM!$D$7:$H$8,2,FALSE)),VLOOKUP('Perpetual Pricing'!$J$1,XE!$A:$H,8,FALSE)),VLOOKUP('Perpetual Pricing'!$J$1,XE!$A:$G,7,FALSE))</f>
        <v>398,0700</v>
      </c>
      <c r="G16" s="42" t="str">
        <f>CONCATENATE(LEFT(BASE!G16,6),VLOOKUP('Perpetual Pricing'!$J$1,XE!$A:$C,3,FALSE),MID(BASE!G16,9,1),IF('Perpetual Pricing'!$J$2="Standard","S","G"),RIGHT(BASE!G16,7))</f>
        <v>XSPX00EUUS0100ZZA</v>
      </c>
      <c r="H16" s="85" t="str">
        <f>TEXT(ROUND(VLOOKUP('Perpetual Pricing'!$J$2,XE!$M$5:$N$6,2,FALSE)*BASE!H16*VLOOKUP('Perpetual Pricing'!$J$1,XE!$A:$F,6,FALSE)* (HLOOKUP($J$3,PARTNERPROGRAM!$D$7:$H$8,2,FALSE)),VLOOKUP('Perpetual Pricing'!$J$1,XE!$A:$H,8,FALSE)),VLOOKUP('Perpetual Pricing'!$J$1,XE!$A:$G,7,FALSE))</f>
        <v>159,2300</v>
      </c>
      <c r="I16" s="42" t="str">
        <f>CONCATENATE(LEFT(BASE!I16,6),VLOOKUP('Perpetual Pricing'!$J$1,XE!$A:$C,3,FALSE),MID(BASE!I16,9,1),IF('Perpetual Pricing'!$J$2="Standard","S","G"),RIGHT(BASE!I16,7))</f>
        <v>XSPX00EUMS011YZZA</v>
      </c>
      <c r="J16" s="85" t="str">
        <f>TEXT(ROUND(VLOOKUP('Perpetual Pricing'!$J$2,XE!$M$5:$N$6,2,FALSE)*BASE!J16*VLOOKUP('Perpetual Pricing'!$J$1,XE!$A:$F,6,FALSE)* (HLOOKUP($J$3,PARTNERPROGRAM!$D$7:$H$8,2,FALSE)),VLOOKUP('Perpetual Pricing'!$J$1,XE!$A:$H,8,FALSE)),VLOOKUP('Perpetual Pricing'!$J$1,XE!$A:$G,7,FALSE))</f>
        <v>119,4200</v>
      </c>
      <c r="K16" s="42" t="str">
        <f>CONCATENATE(LEFT(BASE!K16,6),VLOOKUP('Perpetual Pricing'!$J$1,XE!$A:$C,3,FALSE),MID(BASE!K16,9,1),IF('Perpetual Pricing'!$J$2="Standard","S","G"),RIGHT(BASE!K16,7))</f>
        <v>XSPX00EUSS011YZZA</v>
      </c>
    </row>
    <row r="17" spans="1:11">
      <c r="A17" s="40" t="s">
        <v>26</v>
      </c>
      <c r="B17" s="98" t="s">
        <v>27</v>
      </c>
      <c r="C17" s="52">
        <f>BASE!$M$3</f>
        <v>0.23300000000000001</v>
      </c>
      <c r="D17" s="85" t="str">
        <f>TEXT(ROUND(VLOOKUP('Perpetual Pricing'!$J$2,XE!$M$5:$N$6,2,FALSE)*BASE!D17*VLOOKUP('Perpetual Pricing'!$J$1,XE!$A:$F,6,FALSE)* (HLOOKUP($J$3,PARTNERPROGRAM!$D$7:$H$8,2,FALSE)),VLOOKUP('Perpetual Pricing'!$J$1,XE!$A:$H,8,FALSE)),VLOOKUP('Perpetual Pricing'!$J$1,XE!$A:$G,7,FALSE))</f>
        <v>671,0300</v>
      </c>
      <c r="E17" s="42" t="str">
        <f>CONCATENATE(LEFT(BASE!E17,6),VLOOKUP('Perpetual Pricing'!$J$1,XE!$A:$C,3,FALSE),MID(BASE!E17,9,1),IF('Perpetual Pricing'!$J$2="Standard","S","G"),RIGHT(BASE!E17,7))</f>
        <v>XSPX00EUPS0100ZZB</v>
      </c>
      <c r="F17" s="85" t="str">
        <f>TEXT(ROUND(VLOOKUP('Perpetual Pricing'!$J$2,XE!$M$5:$N$6,2,FALSE)*BASE!F17*VLOOKUP('Perpetual Pricing'!$J$1,XE!$A:$F,6,FALSE)* (HLOOKUP($J$3,PARTNERPROGRAM!$D$7:$H$8,2,FALSE)),VLOOKUP('Perpetual Pricing'!$J$1,XE!$A:$H,8,FALSE)),VLOOKUP('Perpetual Pricing'!$J$1,XE!$A:$G,7,FALSE))</f>
        <v>335,5100</v>
      </c>
      <c r="G17" s="42" t="str">
        <f>CONCATENATE(LEFT(BASE!G17,6),VLOOKUP('Perpetual Pricing'!$J$1,XE!$A:$C,3,FALSE),MID(BASE!G17,9,1),IF('Perpetual Pricing'!$J$2="Standard","S","G"),RIGHT(BASE!G17,7))</f>
        <v>XSPX00EUUS0100ZZB</v>
      </c>
      <c r="H17" s="85" t="str">
        <f>TEXT(ROUND(VLOOKUP('Perpetual Pricing'!$J$2,XE!$M$5:$N$6,2,FALSE)*BASE!H17*VLOOKUP('Perpetual Pricing'!$J$1,XE!$A:$F,6,FALSE)* (HLOOKUP($J$3,PARTNERPROGRAM!$D$7:$H$8,2,FALSE)),VLOOKUP('Perpetual Pricing'!$J$1,XE!$A:$H,8,FALSE)),VLOOKUP('Perpetual Pricing'!$J$1,XE!$A:$G,7,FALSE))</f>
        <v>134,200</v>
      </c>
      <c r="I17" s="42" t="str">
        <f>CONCATENATE(LEFT(BASE!I17,6),VLOOKUP('Perpetual Pricing'!$J$1,XE!$A:$C,3,FALSE),MID(BASE!I17,9,1),IF('Perpetual Pricing'!$J$2="Standard","S","G"),RIGHT(BASE!I17,7))</f>
        <v>XSPX00EUMS011YZZB</v>
      </c>
      <c r="J17" s="85" t="str">
        <f>TEXT(ROUND(VLOOKUP('Perpetual Pricing'!$J$2,XE!$M$5:$N$6,2,FALSE)*BASE!J17*VLOOKUP('Perpetual Pricing'!$J$1,XE!$A:$F,6,FALSE)* (HLOOKUP($J$3,PARTNERPROGRAM!$D$7:$H$8,2,FALSE)),VLOOKUP('Perpetual Pricing'!$J$1,XE!$A:$H,8,FALSE)),VLOOKUP('Perpetual Pricing'!$J$1,XE!$A:$G,7,FALSE))</f>
        <v>100,6600</v>
      </c>
      <c r="K17" s="42" t="str">
        <f>CONCATENATE(LEFT(BASE!K17,6),VLOOKUP('Perpetual Pricing'!$J$1,XE!$A:$C,3,FALSE),MID(BASE!K17,9,1),IF('Perpetual Pricing'!$J$2="Standard","S","G"),RIGHT(BASE!K17,7))</f>
        <v>XSPX00EUSS011YZZB</v>
      </c>
    </row>
    <row r="18" spans="1:11">
      <c r="A18" s="43" t="s">
        <v>32</v>
      </c>
      <c r="B18" s="98" t="s">
        <v>33</v>
      </c>
      <c r="C18" s="52">
        <f>BASE!$M$4</f>
        <v>0.377</v>
      </c>
      <c r="D18" s="85" t="str">
        <f>TEXT(ROUND(VLOOKUP('Perpetual Pricing'!$J$2,XE!$M$5:$N$6,2,FALSE)*BASE!D18*VLOOKUP('Perpetual Pricing'!$J$1,XE!$A:$F,6,FALSE)* (HLOOKUP($J$3,PARTNERPROGRAM!$D$7:$H$8,2,FALSE)),VLOOKUP('Perpetual Pricing'!$J$1,XE!$A:$H,8,FALSE)),VLOOKUP('Perpetual Pricing'!$J$1,XE!$A:$G,7,FALSE))</f>
        <v>545,0500</v>
      </c>
      <c r="E18" s="42" t="str">
        <f>CONCATENATE(LEFT(BASE!E18,6),VLOOKUP('Perpetual Pricing'!$J$1,XE!$A:$C,3,FALSE),MID(BASE!E18,9,1),IF('Perpetual Pricing'!$J$2="Standard","S","G"),RIGHT(BASE!E18,7))</f>
        <v>XSPX00EUPS0100ZZC</v>
      </c>
      <c r="F18" s="85" t="str">
        <f>TEXT(ROUND(VLOOKUP('Perpetual Pricing'!$J$2,XE!$M$5:$N$6,2,FALSE)*BASE!F18*VLOOKUP('Perpetual Pricing'!$J$1,XE!$A:$F,6,FALSE)* (HLOOKUP($J$3,PARTNERPROGRAM!$D$7:$H$8,2,FALSE)),VLOOKUP('Perpetual Pricing'!$J$1,XE!$A:$H,8,FALSE)),VLOOKUP('Perpetual Pricing'!$J$1,XE!$A:$G,7,FALSE))</f>
        <v>272,5200</v>
      </c>
      <c r="G18" s="42" t="str">
        <f>CONCATENATE(LEFT(BASE!G18,6),VLOOKUP('Perpetual Pricing'!$J$1,XE!$A:$C,3,FALSE),MID(BASE!G18,9,1),IF('Perpetual Pricing'!$J$2="Standard","S","G"),RIGHT(BASE!G18,7))</f>
        <v>XSPX00EUUS0100ZZC</v>
      </c>
      <c r="H18" s="85" t="str">
        <f>TEXT(ROUND(VLOOKUP('Perpetual Pricing'!$J$2,XE!$M$5:$N$6,2,FALSE)*BASE!H18*VLOOKUP('Perpetual Pricing'!$J$1,XE!$A:$F,6,FALSE)* (HLOOKUP($J$3,PARTNERPROGRAM!$D$7:$H$8,2,FALSE)),VLOOKUP('Perpetual Pricing'!$J$1,XE!$A:$H,8,FALSE)),VLOOKUP('Perpetual Pricing'!$J$1,XE!$A:$G,7,FALSE))</f>
        <v>109,0100</v>
      </c>
      <c r="I18" s="42" t="str">
        <f>CONCATENATE(LEFT(BASE!I18,6),VLOOKUP('Perpetual Pricing'!$J$1,XE!$A:$C,3,FALSE),MID(BASE!I18,9,1),IF('Perpetual Pricing'!$J$2="Standard","S","G"),RIGHT(BASE!I18,7))</f>
        <v>XSPX00EUMS011YZZC</v>
      </c>
      <c r="J18" s="85" t="str">
        <f>TEXT(ROUND(VLOOKUP('Perpetual Pricing'!$J$2,XE!$M$5:$N$6,2,FALSE)*BASE!J18*VLOOKUP('Perpetual Pricing'!$J$1,XE!$A:$F,6,FALSE)* (HLOOKUP($J$3,PARTNERPROGRAM!$D$7:$H$8,2,FALSE)),VLOOKUP('Perpetual Pricing'!$J$1,XE!$A:$H,8,FALSE)),VLOOKUP('Perpetual Pricing'!$J$1,XE!$A:$G,7,FALSE))</f>
        <v>81,7600</v>
      </c>
      <c r="K18" s="42" t="str">
        <f>CONCATENATE(LEFT(BASE!K18,6),VLOOKUP('Perpetual Pricing'!$J$1,XE!$A:$C,3,FALSE),MID(BASE!K18,9,1),IF('Perpetual Pricing'!$J$2="Standard","S","G"),RIGHT(BASE!K18,7))</f>
        <v>XSPX00EUSS011YZZC</v>
      </c>
    </row>
    <row r="19" spans="1:11">
      <c r="A19" s="44" t="str">
        <f>HLOOKUP($U$1,Phrasing!A:A,4,FALSE)</f>
        <v>* For higher volume sales, please contact StorageCraft.</v>
      </c>
      <c r="B19" s="45"/>
      <c r="C19" s="45"/>
      <c r="D19" s="46"/>
      <c r="E19" s="47"/>
      <c r="F19" s="48"/>
      <c r="G19" s="48"/>
      <c r="H19" s="48"/>
      <c r="I19" s="48"/>
      <c r="J19" s="48"/>
      <c r="K19" s="48"/>
    </row>
    <row r="20" spans="1:11">
      <c r="A20" s="14"/>
      <c r="B20" s="15"/>
      <c r="C20" s="15"/>
      <c r="D20" s="2"/>
      <c r="E20" s="16"/>
      <c r="F20" s="3"/>
      <c r="G20" s="3"/>
      <c r="H20" s="3"/>
      <c r="I20" s="3"/>
      <c r="J20" s="3"/>
      <c r="K20" s="3"/>
    </row>
    <row r="21" spans="1:11" ht="20.25">
      <c r="A21" s="215" t="s">
        <v>525</v>
      </c>
      <c r="B21" s="17"/>
      <c r="C21" s="17"/>
      <c r="D21" s="12"/>
      <c r="E21" s="9"/>
      <c r="F21" s="1"/>
      <c r="G21" s="9"/>
      <c r="H21" s="1"/>
      <c r="I21" s="9"/>
      <c r="J21" s="1"/>
      <c r="K21" s="13"/>
    </row>
    <row r="22" spans="1:11" ht="15.75" customHeight="1">
      <c r="A22" s="253" t="str">
        <f>HLOOKUP($U$1,Phrasing!A:A,20,FALSE)</f>
        <v>First year of maintenance is included in the purchase price.  *Premium Support requires an active Maintenance Agreement.</v>
      </c>
      <c r="B22" s="253"/>
      <c r="C22" s="254"/>
      <c r="D22" s="259" t="str">
        <f>CONCATENATE(IF('Perpetual Pricing'!$J$2="Standard",HLOOKUP($U$1,Phrasing!A:A,48,FALSE),IF('Perpetual Pricing'!$J$2="Gov/Edu/NonProfit",HLOOKUP($U$1,Phrasing!A:A,49,FALSE),"???"))," - ",$J$3,, " - ",VLOOKUP($J$3,PARTNERPROGRAM!$U$5:$V$9,2,FALSE))</f>
        <v>Standard Pricing - Non Partner - SRP</v>
      </c>
      <c r="E22" s="259"/>
      <c r="F22" s="259"/>
      <c r="G22" s="259"/>
      <c r="H22" s="260"/>
      <c r="I22" s="260"/>
      <c r="J22" s="259"/>
      <c r="K22" s="259"/>
    </row>
    <row r="23" spans="1:11" ht="12.75" customHeight="1">
      <c r="A23" s="253"/>
      <c r="B23" s="253"/>
      <c r="C23" s="254"/>
      <c r="D23" s="235" t="str">
        <f>HLOOKUP($U$1,Phrasing!A:A,40,FALSE)</f>
        <v>New</v>
      </c>
      <c r="E23" s="236"/>
      <c r="F23" s="237" t="str">
        <f>HLOOKUP($U$1,Phrasing!A:A,158,FALSE)</f>
        <v>Upgrade</v>
      </c>
      <c r="G23" s="238"/>
      <c r="H23" s="230" t="str">
        <f>HLOOKUP($U$1,Phrasing!A:A,170,FALSE)</f>
        <v>1Yr Maintenance</v>
      </c>
      <c r="I23" s="231"/>
      <c r="J23" s="239" t="str">
        <f>HLOOKUP($U$1,Phrasing!A:A,45,FALSE)</f>
        <v>Premium Support</v>
      </c>
      <c r="K23" s="240"/>
    </row>
    <row r="24" spans="1:11">
      <c r="A24" s="255"/>
      <c r="B24" s="255"/>
      <c r="C24" s="256"/>
      <c r="D24" s="243" t="str">
        <f>HLOOKUP($U$1,Phrasing!A:A,23,FALSE)</f>
        <v>Includes one year of Maintenance</v>
      </c>
      <c r="E24" s="244"/>
      <c r="F24" s="245" t="str">
        <f>HLOOKUP($U$1,Phrasing!A:A,23,FALSE)</f>
        <v>Includes one year of Maintenance</v>
      </c>
      <c r="G24" s="246"/>
      <c r="H24" s="228" t="str">
        <f>HLOOKUP($U$1,Phrasing!A:A,171,FALSE)</f>
        <v>Renewal</v>
      </c>
      <c r="I24" s="229"/>
      <c r="J24" s="241"/>
      <c r="K24" s="242"/>
    </row>
    <row r="25" spans="1:11" ht="25.5">
      <c r="A25" s="97" t="str">
        <f>HLOOKUP($U$1,Phrasing!A:A,50,FALSE)</f>
        <v>Quantity</v>
      </c>
      <c r="B25" s="97" t="str">
        <f>HLOOKUP($U$1,Phrasing!A:A,18,FALSE)</f>
        <v>Discount Level</v>
      </c>
      <c r="C25" s="97" t="str">
        <f>HLOOKUP($U$1,Phrasing!A:A,19,FALSE)</f>
        <v>Discount off  single user license</v>
      </c>
      <c r="D25" s="100" t="str">
        <f>CONCATENATE(HLOOKUP($U$1,Phrasing!A:A,46,FALSE),": ",VLOOKUP('Perpetual Pricing'!$J$1,XE!$A:$B,2,FALSE))</f>
        <v>Price: EUR</v>
      </c>
      <c r="E25" s="38" t="str">
        <f>HLOOKUP($U$1,Phrasing!A:A,43,FALSE)</f>
        <v>Part Number</v>
      </c>
      <c r="F25" s="100" t="str">
        <f>CONCATENATE(HLOOKUP($U$1,Phrasing!A:A,46,FALSE),": ",VLOOKUP('Perpetual Pricing'!$J$1,XE!$A:$B,2,FALSE))</f>
        <v>Price: EUR</v>
      </c>
      <c r="G25" s="38" t="str">
        <f>HLOOKUP($U$1,Phrasing!A:A,43,FALSE)</f>
        <v>Part Number</v>
      </c>
      <c r="H25" s="100" t="str">
        <f>CONCATENATE(HLOOKUP($U$1,Phrasing!A:A,46,FALSE),": ",VLOOKUP('Perpetual Pricing'!$J$1,XE!$A:$B,2,FALSE))</f>
        <v>Price: EUR</v>
      </c>
      <c r="I25" s="96" t="str">
        <f>HLOOKUP($U$1,Phrasing!A:A,43,FALSE)</f>
        <v>Part Number</v>
      </c>
      <c r="J25" s="100" t="str">
        <f>CONCATENATE(HLOOKUP($U$1,Phrasing!A:A,46,FALSE),": ",VLOOKUP('Perpetual Pricing'!$J$1,XE!$A:$B,2,FALSE))</f>
        <v>Price: EUR</v>
      </c>
      <c r="K25" s="38" t="str">
        <f>HLOOKUP($U$1,Phrasing!A:A,43,FALSE)</f>
        <v>Part Number</v>
      </c>
    </row>
    <row r="26" spans="1:11">
      <c r="A26" s="40" t="s">
        <v>14</v>
      </c>
      <c r="B26" s="98" t="s">
        <v>15</v>
      </c>
      <c r="C26" s="51">
        <v>0</v>
      </c>
      <c r="D26" s="85" t="str">
        <f>TEXT(ROUND(VLOOKUP('Perpetual Pricing'!$J$2,XE!$M$5:$N$6,2,FALSE)*BASE!D26*VLOOKUP('Perpetual Pricing'!$J$1,XE!$A:$F,6,FALSE)* (HLOOKUP($J$3,PARTNERPROGRAM!$D$7:$H$8,2,FALSE)),VLOOKUP('Perpetual Pricing'!$J$1,XE!$A:$H,8,FALSE)),VLOOKUP('Perpetual Pricing'!$J$1,XE!$A:$G,7,FALSE))</f>
        <v>874,8800</v>
      </c>
      <c r="E26" s="42" t="str">
        <f>CONCATENATE(LEFT(BASE!E26,6),VLOOKUP('Perpetual Pricing'!$J$1,XE!$A:$C,3,FALSE),MID(BASE!E26,9,1),IF('Perpetual Pricing'!$J$2="Standard","S","G"),RIGHT(BASE!E26,7))</f>
        <v>XSXW00EUPS0100ZZZ</v>
      </c>
      <c r="F26" s="85" t="str">
        <f>TEXT(ROUND(VLOOKUP('Perpetual Pricing'!$J$2,XE!$M$5:$N$6,2,FALSE)*BASE!F26*VLOOKUP('Perpetual Pricing'!$J$1,XE!$A:$F,6,FALSE)* (HLOOKUP($J$3,PARTNERPROGRAM!$D$7:$H$8,2,FALSE)),VLOOKUP('Perpetual Pricing'!$J$1,XE!$A:$H,8,FALSE)),VLOOKUP('Perpetual Pricing'!$J$1,XE!$A:$G,7,FALSE))</f>
        <v>437,4400</v>
      </c>
      <c r="G26" s="42" t="str">
        <f>CONCATENATE(LEFT(BASE!G26,6),VLOOKUP('Perpetual Pricing'!$J$1,XE!$A:$C,3,FALSE),MID(BASE!G26,9,1),IF('Perpetual Pricing'!$J$2="Standard","S","G"),RIGHT(BASE!G26,7))</f>
        <v>XSXW00EUUS0100ZZZ</v>
      </c>
      <c r="H26" s="85" t="str">
        <f>TEXT(ROUND(VLOOKUP('Perpetual Pricing'!$J$2,XE!$M$5:$N$6,2,FALSE)*BASE!H26*VLOOKUP('Perpetual Pricing'!$J$1,XE!$A:$F,6,FALSE)* (HLOOKUP($J$3,PARTNERPROGRAM!$D$7:$H$8,2,FALSE)),VLOOKUP('Perpetual Pricing'!$J$1,XE!$A:$H,8,FALSE)),VLOOKUP('Perpetual Pricing'!$J$1,XE!$A:$G,7,FALSE))</f>
        <v>174,9800</v>
      </c>
      <c r="I26" s="42" t="str">
        <f>CONCATENATE(LEFT(BASE!I26,6),VLOOKUP('Perpetual Pricing'!$J$1,XE!$A:$C,3,FALSE),MID(BASE!I26,9,1),IF('Perpetual Pricing'!$J$2="Standard","S","G"),RIGHT(BASE!I26,7))</f>
        <v>XSXW00EUMS011YZZZ</v>
      </c>
      <c r="J26" s="85" t="str">
        <f>TEXT(ROUND(VLOOKUP('Perpetual Pricing'!$J$2,XE!$M$5:$N$6,2,FALSE)*BASE!J26*VLOOKUP('Perpetual Pricing'!$J$1,XE!$A:$F,6,FALSE)* (HLOOKUP($J$3,PARTNERPROGRAM!$D$7:$H$8,2,FALSE)),VLOOKUP('Perpetual Pricing'!$J$1,XE!$A:$H,8,FALSE)),VLOOKUP('Perpetual Pricing'!$J$1,XE!$A:$G,7,FALSE))</f>
        <v>131,2300</v>
      </c>
      <c r="K26" s="42" t="str">
        <f>CONCATENATE(LEFT(BASE!K26,6),VLOOKUP('Perpetual Pricing'!$J$1,XE!$A:$C,3,FALSE),MID(BASE!K26,9,1),IF('Perpetual Pricing'!$J$2="Standard","S","G"),RIGHT(BASE!K26,7))</f>
        <v>XSXW00EUSS011YZZZ</v>
      </c>
    </row>
    <row r="27" spans="1:11">
      <c r="A27" s="40" t="s">
        <v>20</v>
      </c>
      <c r="B27" s="98" t="s">
        <v>21</v>
      </c>
      <c r="C27" s="52">
        <f>BASE!$M$2</f>
        <v>0.09</v>
      </c>
      <c r="D27" s="85" t="str">
        <f>TEXT(ROUND(VLOOKUP('Perpetual Pricing'!$J$2,XE!$M$5:$N$6,2,FALSE)*BASE!D27*VLOOKUP('Perpetual Pricing'!$J$1,XE!$A:$F,6,FALSE)* (HLOOKUP($J$3,PARTNERPROGRAM!$D$7:$H$8,2,FALSE)),VLOOKUP('Perpetual Pricing'!$J$1,XE!$A:$H,8,FALSE)),VLOOKUP('Perpetual Pricing'!$J$1,XE!$A:$G,7,FALSE))</f>
        <v>796,1400</v>
      </c>
      <c r="E27" s="42" t="str">
        <f>CONCATENATE(LEFT(BASE!E27,6),VLOOKUP('Perpetual Pricing'!$J$1,XE!$A:$C,3,FALSE),MID(BASE!E27,9,1),IF('Perpetual Pricing'!$J$2="Standard","S","G"),RIGHT(BASE!E27,7))</f>
        <v>XSXW00EUPS0100ZZA</v>
      </c>
      <c r="F27" s="85" t="str">
        <f>TEXT(ROUND(VLOOKUP('Perpetual Pricing'!$J$2,XE!$M$5:$N$6,2,FALSE)*BASE!F27*VLOOKUP('Perpetual Pricing'!$J$1,XE!$A:$F,6,FALSE)* (HLOOKUP($J$3,PARTNERPROGRAM!$D$7:$H$8,2,FALSE)),VLOOKUP('Perpetual Pricing'!$J$1,XE!$A:$H,8,FALSE)),VLOOKUP('Perpetual Pricing'!$J$1,XE!$A:$G,7,FALSE))</f>
        <v>398,0700</v>
      </c>
      <c r="G27" s="42" t="str">
        <f>CONCATENATE(LEFT(BASE!G27,6),VLOOKUP('Perpetual Pricing'!$J$1,XE!$A:$C,3,FALSE),MID(BASE!G27,9,1),IF('Perpetual Pricing'!$J$2="Standard","S","G"),RIGHT(BASE!G27,7))</f>
        <v>XSXW00EUUS0100ZZA</v>
      </c>
      <c r="H27" s="85" t="str">
        <f>TEXT(ROUND(VLOOKUP('Perpetual Pricing'!$J$2,XE!$M$5:$N$6,2,FALSE)*BASE!H27*VLOOKUP('Perpetual Pricing'!$J$1,XE!$A:$F,6,FALSE)* (HLOOKUP($J$3,PARTNERPROGRAM!$D$7:$H$8,2,FALSE)),VLOOKUP('Perpetual Pricing'!$J$1,XE!$A:$H,8,FALSE)),VLOOKUP('Perpetual Pricing'!$J$1,XE!$A:$G,7,FALSE))</f>
        <v>159,2300</v>
      </c>
      <c r="I27" s="42" t="str">
        <f>CONCATENATE(LEFT(BASE!I27,6),VLOOKUP('Perpetual Pricing'!$J$1,XE!$A:$C,3,FALSE),MID(BASE!I27,9,1),IF('Perpetual Pricing'!$J$2="Standard","S","G"),RIGHT(BASE!I27,7))</f>
        <v>XSXW00EUMS011YZZA</v>
      </c>
      <c r="J27" s="85" t="str">
        <f>TEXT(ROUND(VLOOKUP('Perpetual Pricing'!$J$2,XE!$M$5:$N$6,2,FALSE)*BASE!J27*VLOOKUP('Perpetual Pricing'!$J$1,XE!$A:$F,6,FALSE)* (HLOOKUP($J$3,PARTNERPROGRAM!$D$7:$H$8,2,FALSE)),VLOOKUP('Perpetual Pricing'!$J$1,XE!$A:$H,8,FALSE)),VLOOKUP('Perpetual Pricing'!$J$1,XE!$A:$G,7,FALSE))</f>
        <v>119,4200</v>
      </c>
      <c r="K27" s="42" t="str">
        <f>CONCATENATE(LEFT(BASE!K27,6),VLOOKUP('Perpetual Pricing'!$J$1,XE!$A:$C,3,FALSE),MID(BASE!K27,9,1),IF('Perpetual Pricing'!$J$2="Standard","S","G"),RIGHT(BASE!K27,7))</f>
        <v>XSXW00EUSS011YZZA</v>
      </c>
    </row>
    <row r="28" spans="1:11">
      <c r="A28" s="40" t="s">
        <v>26</v>
      </c>
      <c r="B28" s="98" t="s">
        <v>27</v>
      </c>
      <c r="C28" s="52">
        <f>BASE!$M$3</f>
        <v>0.23300000000000001</v>
      </c>
      <c r="D28" s="85" t="str">
        <f>TEXT(ROUND(VLOOKUP('Perpetual Pricing'!$J$2,XE!$M$5:$N$6,2,FALSE)*BASE!D28*VLOOKUP('Perpetual Pricing'!$J$1,XE!$A:$F,6,FALSE)* (HLOOKUP($J$3,PARTNERPROGRAM!$D$7:$H$8,2,FALSE)),VLOOKUP('Perpetual Pricing'!$J$1,XE!$A:$H,8,FALSE)),VLOOKUP('Perpetual Pricing'!$J$1,XE!$A:$G,7,FALSE))</f>
        <v>671,0300</v>
      </c>
      <c r="E28" s="42" t="str">
        <f>CONCATENATE(LEFT(BASE!E28,6),VLOOKUP('Perpetual Pricing'!$J$1,XE!$A:$C,3,FALSE),MID(BASE!E28,9,1),IF('Perpetual Pricing'!$J$2="Standard","S","G"),RIGHT(BASE!E28,7))</f>
        <v>XSXW00EUPS0100ZZB</v>
      </c>
      <c r="F28" s="85" t="str">
        <f>TEXT(ROUND(VLOOKUP('Perpetual Pricing'!$J$2,XE!$M$5:$N$6,2,FALSE)*BASE!F28*VLOOKUP('Perpetual Pricing'!$J$1,XE!$A:$F,6,FALSE)* (HLOOKUP($J$3,PARTNERPROGRAM!$D$7:$H$8,2,FALSE)),VLOOKUP('Perpetual Pricing'!$J$1,XE!$A:$H,8,FALSE)),VLOOKUP('Perpetual Pricing'!$J$1,XE!$A:$G,7,FALSE))</f>
        <v>335,5100</v>
      </c>
      <c r="G28" s="42" t="str">
        <f>CONCATENATE(LEFT(BASE!G28,6),VLOOKUP('Perpetual Pricing'!$J$1,XE!$A:$C,3,FALSE),MID(BASE!G28,9,1),IF('Perpetual Pricing'!$J$2="Standard","S","G"),RIGHT(BASE!G28,7))</f>
        <v>XSXW00EUUS0100ZZB</v>
      </c>
      <c r="H28" s="85" t="str">
        <f>TEXT(ROUND(VLOOKUP('Perpetual Pricing'!$J$2,XE!$M$5:$N$6,2,FALSE)*BASE!H28*VLOOKUP('Perpetual Pricing'!$J$1,XE!$A:$F,6,FALSE)* (HLOOKUP($J$3,PARTNERPROGRAM!$D$7:$H$8,2,FALSE)),VLOOKUP('Perpetual Pricing'!$J$1,XE!$A:$H,8,FALSE)),VLOOKUP('Perpetual Pricing'!$J$1,XE!$A:$G,7,FALSE))</f>
        <v>134,200</v>
      </c>
      <c r="I28" s="42" t="str">
        <f>CONCATENATE(LEFT(BASE!I28,6),VLOOKUP('Perpetual Pricing'!$J$1,XE!$A:$C,3,FALSE),MID(BASE!I28,9,1),IF('Perpetual Pricing'!$J$2="Standard","S","G"),RIGHT(BASE!I28,7))</f>
        <v>XSXW00EUMS011YZZB</v>
      </c>
      <c r="J28" s="85" t="str">
        <f>TEXT(ROUND(VLOOKUP('Perpetual Pricing'!$J$2,XE!$M$5:$N$6,2,FALSE)*BASE!J28*VLOOKUP('Perpetual Pricing'!$J$1,XE!$A:$F,6,FALSE)* (HLOOKUP($J$3,PARTNERPROGRAM!$D$7:$H$8,2,FALSE)),VLOOKUP('Perpetual Pricing'!$J$1,XE!$A:$H,8,FALSE)),VLOOKUP('Perpetual Pricing'!$J$1,XE!$A:$G,7,FALSE))</f>
        <v>100,6600</v>
      </c>
      <c r="K28" s="42" t="str">
        <f>CONCATENATE(LEFT(BASE!K28,6),VLOOKUP('Perpetual Pricing'!$J$1,XE!$A:$C,3,FALSE),MID(BASE!K28,9,1),IF('Perpetual Pricing'!$J$2="Standard","S","G"),RIGHT(BASE!K28,7))</f>
        <v>XSXW00EUSS011YZZB</v>
      </c>
    </row>
    <row r="29" spans="1:11">
      <c r="A29" s="43" t="s">
        <v>32</v>
      </c>
      <c r="B29" s="98" t="s">
        <v>33</v>
      </c>
      <c r="C29" s="52">
        <f>BASE!$M$4</f>
        <v>0.377</v>
      </c>
      <c r="D29" s="85" t="str">
        <f>TEXT(ROUND(VLOOKUP('Perpetual Pricing'!$J$2,XE!$M$5:$N$6,2,FALSE)*BASE!D29*VLOOKUP('Perpetual Pricing'!$J$1,XE!$A:$F,6,FALSE)* (HLOOKUP($J$3,PARTNERPROGRAM!$D$7:$H$8,2,FALSE)),VLOOKUP('Perpetual Pricing'!$J$1,XE!$A:$H,8,FALSE)),VLOOKUP('Perpetual Pricing'!$J$1,XE!$A:$G,7,FALSE))</f>
        <v>545,0500</v>
      </c>
      <c r="E29" s="42" t="str">
        <f>CONCATENATE(LEFT(BASE!E29,6),VLOOKUP('Perpetual Pricing'!$J$1,XE!$A:$C,3,FALSE),MID(BASE!E29,9,1),IF('Perpetual Pricing'!$J$2="Standard","S","G"),RIGHT(BASE!E29,7))</f>
        <v>XSXW00EUPS0100ZZC</v>
      </c>
      <c r="F29" s="85" t="str">
        <f>TEXT(ROUND(VLOOKUP('Perpetual Pricing'!$J$2,XE!$M$5:$N$6,2,FALSE)*BASE!F29*VLOOKUP('Perpetual Pricing'!$J$1,XE!$A:$F,6,FALSE)* (HLOOKUP($J$3,PARTNERPROGRAM!$D$7:$H$8,2,FALSE)),VLOOKUP('Perpetual Pricing'!$J$1,XE!$A:$H,8,FALSE)),VLOOKUP('Perpetual Pricing'!$J$1,XE!$A:$G,7,FALSE))</f>
        <v>272,5200</v>
      </c>
      <c r="G29" s="42" t="str">
        <f>CONCATENATE(LEFT(BASE!G29,6),VLOOKUP('Perpetual Pricing'!$J$1,XE!$A:$C,3,FALSE),MID(BASE!G29,9,1),IF('Perpetual Pricing'!$J$2="Standard","S","G"),RIGHT(BASE!G29,7))</f>
        <v>XSXW00EUUS0100ZZC</v>
      </c>
      <c r="H29" s="85" t="str">
        <f>TEXT(ROUND(VLOOKUP('Perpetual Pricing'!$J$2,XE!$M$5:$N$6,2,FALSE)*BASE!H29*VLOOKUP('Perpetual Pricing'!$J$1,XE!$A:$F,6,FALSE)* (HLOOKUP($J$3,PARTNERPROGRAM!$D$7:$H$8,2,FALSE)),VLOOKUP('Perpetual Pricing'!$J$1,XE!$A:$H,8,FALSE)),VLOOKUP('Perpetual Pricing'!$J$1,XE!$A:$G,7,FALSE))</f>
        <v>109,0100</v>
      </c>
      <c r="I29" s="42" t="str">
        <f>CONCATENATE(LEFT(BASE!I29,6),VLOOKUP('Perpetual Pricing'!$J$1,XE!$A:$C,3,FALSE),MID(BASE!I29,9,1),IF('Perpetual Pricing'!$J$2="Standard","S","G"),RIGHT(BASE!I29,7))</f>
        <v>XSXW00EUMS011YZZC</v>
      </c>
      <c r="J29" s="85" t="str">
        <f>TEXT(ROUND(VLOOKUP('Perpetual Pricing'!$J$2,XE!$M$5:$N$6,2,FALSE)*BASE!J29*VLOOKUP('Perpetual Pricing'!$J$1,XE!$A:$F,6,FALSE)* (HLOOKUP($J$3,PARTNERPROGRAM!$D$7:$H$8,2,FALSE)),VLOOKUP('Perpetual Pricing'!$J$1,XE!$A:$H,8,FALSE)),VLOOKUP('Perpetual Pricing'!$J$1,XE!$A:$G,7,FALSE))</f>
        <v>81,7600</v>
      </c>
      <c r="K29" s="42" t="str">
        <f>CONCATENATE(LEFT(BASE!K29,6),VLOOKUP('Perpetual Pricing'!$J$1,XE!$A:$C,3,FALSE),MID(BASE!K29,9,1),IF('Perpetual Pricing'!$J$2="Standard","S","G"),RIGHT(BASE!K29,7))</f>
        <v>XSXW00EUSS011YZZC</v>
      </c>
    </row>
    <row r="30" spans="1:11">
      <c r="A30" s="44" t="str">
        <f>HLOOKUP($U$1,Phrasing!A:A,4,FALSE)</f>
        <v>* For higher volume sales, please contact StorageCraft.</v>
      </c>
      <c r="B30" s="45"/>
      <c r="C30" s="45"/>
      <c r="D30" s="46"/>
      <c r="E30" s="47"/>
      <c r="F30" s="48"/>
      <c r="G30" s="48"/>
      <c r="H30" s="48"/>
      <c r="I30" s="48"/>
      <c r="J30" s="48"/>
      <c r="K30" s="48"/>
    </row>
    <row r="31" spans="1:11">
      <c r="A31" s="44"/>
      <c r="B31" s="45"/>
      <c r="C31" s="45"/>
      <c r="D31" s="46"/>
      <c r="E31" s="47"/>
      <c r="F31" s="48"/>
      <c r="G31" s="48"/>
      <c r="H31" s="48"/>
      <c r="I31" s="48"/>
      <c r="J31" s="48"/>
      <c r="K31" s="48"/>
    </row>
    <row r="32" spans="1:11" ht="20.25">
      <c r="A32" s="215" t="s">
        <v>92</v>
      </c>
      <c r="B32" s="19"/>
      <c r="C32" s="19"/>
      <c r="D32" s="1"/>
      <c r="E32" s="9"/>
      <c r="F32" s="1"/>
      <c r="G32" s="9"/>
      <c r="H32" s="1"/>
      <c r="I32" s="9"/>
      <c r="J32" s="1"/>
      <c r="K32" s="9"/>
    </row>
    <row r="33" spans="1:11" ht="20.25">
      <c r="A33" s="215" t="s">
        <v>79</v>
      </c>
      <c r="B33" s="18"/>
      <c r="C33" s="18"/>
      <c r="D33" s="1"/>
      <c r="E33" s="9"/>
      <c r="F33" s="1"/>
      <c r="G33" s="9"/>
      <c r="H33" s="1"/>
      <c r="I33" s="9"/>
      <c r="J33" s="1"/>
      <c r="K33" s="13"/>
    </row>
    <row r="34" spans="1:11" ht="15.75" customHeight="1">
      <c r="A34" s="253" t="str">
        <f>HLOOKUP($U$1,Phrasing!A:A,20,FALSE)</f>
        <v>First year of maintenance is included in the purchase price.  *Premium Support requires an active Maintenance Agreement.</v>
      </c>
      <c r="B34" s="253"/>
      <c r="C34" s="254"/>
      <c r="D34" s="232" t="str">
        <f>HLOOKUP($U$1,Phrasing!A:A,16,FALSE)</f>
        <v>Competitive Upgrade Price - SRP</v>
      </c>
      <c r="E34" s="233"/>
      <c r="F34" s="233"/>
      <c r="G34" s="233"/>
      <c r="H34" s="233"/>
      <c r="I34" s="233"/>
      <c r="J34" s="233"/>
      <c r="K34" s="234"/>
    </row>
    <row r="35" spans="1:11" ht="12.75" customHeight="1">
      <c r="A35" s="253"/>
      <c r="B35" s="253"/>
      <c r="C35" s="254"/>
      <c r="D35" s="235" t="str">
        <f>HLOOKUP($U$1,Phrasing!A:A,40,FALSE)</f>
        <v>New</v>
      </c>
      <c r="E35" s="236"/>
      <c r="F35" s="237" t="str">
        <f>HLOOKUP($U$1,Phrasing!A:A,158,FALSE)</f>
        <v>Upgrade</v>
      </c>
      <c r="G35" s="238"/>
      <c r="H35" s="230" t="str">
        <f>HLOOKUP($U$1,Phrasing!A:A,170,FALSE)</f>
        <v>1Yr Maintenance</v>
      </c>
      <c r="I35" s="231"/>
      <c r="J35" s="239" t="str">
        <f>HLOOKUP($U$1,Phrasing!A:A,45,FALSE)</f>
        <v>Premium Support</v>
      </c>
      <c r="K35" s="240"/>
    </row>
    <row r="36" spans="1:11">
      <c r="A36" s="255"/>
      <c r="B36" s="255"/>
      <c r="C36" s="256"/>
      <c r="D36" s="243" t="str">
        <f>HLOOKUP($U$1,Phrasing!A:A,23,FALSE)</f>
        <v>Includes one year of Maintenance</v>
      </c>
      <c r="E36" s="244"/>
      <c r="F36" s="245" t="str">
        <f>HLOOKUP($U$1,Phrasing!A:A,23,FALSE)</f>
        <v>Includes one year of Maintenance</v>
      </c>
      <c r="G36" s="246"/>
      <c r="H36" s="228" t="str">
        <f>HLOOKUP($U$1,Phrasing!A:A,171,FALSE)</f>
        <v>Renewal</v>
      </c>
      <c r="I36" s="229"/>
      <c r="J36" s="241"/>
      <c r="K36" s="242"/>
    </row>
    <row r="37" spans="1:11">
      <c r="A37" s="97" t="str">
        <f>HLOOKUP($U$1,Phrasing!A:A,50,FALSE)</f>
        <v>Quantity</v>
      </c>
      <c r="B37" s="251" t="str">
        <f>HLOOKUP($U$1,Phrasing!A:A,18,FALSE)</f>
        <v>Discount Level</v>
      </c>
      <c r="C37" s="252"/>
      <c r="D37" s="100" t="str">
        <f>CONCATENATE(HLOOKUP($U$1,Phrasing!A:A,46,FALSE),": ",VLOOKUP('Perpetual Pricing'!$J$1,XE!$A:$B,2,FALSE))</f>
        <v>Price: EUR</v>
      </c>
      <c r="E37" s="38" t="str">
        <f>HLOOKUP($U$1,Phrasing!A:A,43,FALSE)</f>
        <v>Part Number</v>
      </c>
      <c r="F37" s="53" t="s">
        <v>12</v>
      </c>
      <c r="G37" s="38" t="str">
        <f>HLOOKUP($U$1,Phrasing!A:A,43,FALSE)</f>
        <v>Part Number</v>
      </c>
      <c r="H37" s="53" t="s">
        <v>12</v>
      </c>
      <c r="I37" s="96" t="str">
        <f>HLOOKUP($U$1,Phrasing!A:A,43,FALSE)</f>
        <v>Part Number</v>
      </c>
      <c r="J37" s="53" t="s">
        <v>12</v>
      </c>
      <c r="K37" s="55" t="str">
        <f>HLOOKUP($U$1,Phrasing!A:A,43,FALSE)</f>
        <v>Part Number</v>
      </c>
    </row>
    <row r="38" spans="1:11">
      <c r="A38" s="98" t="s">
        <v>14</v>
      </c>
      <c r="B38" s="249" t="s">
        <v>15</v>
      </c>
      <c r="C38" s="250"/>
      <c r="D38" s="85" t="str">
        <f>TEXT(ROUND(BASE!D15*VLOOKUP('Perpetual Pricing'!$J$1,XE!$A:$F,6,FALSE)*VLOOKUP('Perpetual Pricing'!$J$1,XE!$A:$L,12,FALSE)*(HLOOKUP($J$3,PARTNERPROGRAM!$D$7:$H$9,3,FALSE)),VLOOKUP('Perpetual Pricing'!$J$1,XE!$A:$H,8,FALSE)),VLOOKUP('Perpetual Pricing'!J$1,XE!$A:$G,7,FALSE))</f>
        <v>568,6700</v>
      </c>
      <c r="E38" s="42" t="str">
        <f>CONCATENATE(LEFT(BASE!E38,6),VLOOKUP('Perpetual Pricing'!$J$1,XE!$A:$C,3,FALSE),RIGHT(BASE!E38,9))</f>
        <v>XSPX00EUPC0100ZZZ</v>
      </c>
      <c r="F38" s="261" t="s">
        <v>84</v>
      </c>
      <c r="G38" s="261"/>
      <c r="H38" s="262" t="s">
        <v>85</v>
      </c>
      <c r="I38" s="263"/>
      <c r="J38" s="262" t="s">
        <v>86</v>
      </c>
      <c r="K38" s="263"/>
    </row>
    <row r="39" spans="1:11">
      <c r="A39" s="43" t="s">
        <v>20</v>
      </c>
      <c r="B39" s="249" t="s">
        <v>21</v>
      </c>
      <c r="C39" s="250"/>
      <c r="D39" s="85" t="str">
        <f>TEXT(ROUND(BASE!D16*VLOOKUP('Perpetual Pricing'!$J$1,XE!$A:$F,6,FALSE)*VLOOKUP('Perpetual Pricing'!$J$1,XE!$A:$L,12,FALSE)*(HLOOKUP($J$3,PARTNERPROGRAM!$D$7:$H$9,3,FALSE)),VLOOKUP('Perpetual Pricing'!$J$1,XE!$A:$H,8,FALSE)),VLOOKUP('Perpetual Pricing'!J$1,XE!$A:$G,7,FALSE))</f>
        <v>517,4900</v>
      </c>
      <c r="E39" s="42" t="str">
        <f>CONCATENATE(LEFT(BASE!E39,6),VLOOKUP('Perpetual Pricing'!$J$1,XE!$A:$C,3,FALSE),RIGHT(BASE!E39,9))</f>
        <v>XSPX00EUPC0100ZZA</v>
      </c>
      <c r="F39" s="261"/>
      <c r="G39" s="261"/>
      <c r="H39" s="263"/>
      <c r="I39" s="263"/>
      <c r="J39" s="263"/>
      <c r="K39" s="263"/>
    </row>
    <row r="40" spans="1:11">
      <c r="A40" s="43" t="s">
        <v>26</v>
      </c>
      <c r="B40" s="249" t="s">
        <v>27</v>
      </c>
      <c r="C40" s="250"/>
      <c r="D40" s="85" t="str">
        <f>TEXT(ROUND(BASE!D17*VLOOKUP('Perpetual Pricing'!$J$1,XE!$A:$F,6,FALSE)*VLOOKUP('Perpetual Pricing'!$J$1,XE!$A:$L,12,FALSE)*(HLOOKUP($J$3,PARTNERPROGRAM!$D$7:$H$9,3,FALSE)),VLOOKUP('Perpetual Pricing'!$J$1,XE!$A:$H,8,FALSE)),VLOOKUP('Perpetual Pricing'!J$1,XE!$A:$G,7,FALSE))</f>
        <v>436,1700</v>
      </c>
      <c r="E40" s="42" t="str">
        <f>CONCATENATE(LEFT(BASE!E40,6),VLOOKUP('Perpetual Pricing'!$J$1,XE!$A:$C,3,FALSE),RIGHT(BASE!E40,9))</f>
        <v>XSPX00EUPC0100ZZB</v>
      </c>
      <c r="F40" s="261"/>
      <c r="G40" s="261"/>
      <c r="H40" s="263"/>
      <c r="I40" s="263"/>
      <c r="J40" s="263"/>
      <c r="K40" s="263"/>
    </row>
    <row r="41" spans="1:11">
      <c r="A41" s="43" t="s">
        <v>32</v>
      </c>
      <c r="B41" s="249" t="s">
        <v>33</v>
      </c>
      <c r="C41" s="250"/>
      <c r="D41" s="85" t="str">
        <f>TEXT(ROUND(BASE!D18*VLOOKUP('Perpetual Pricing'!$J$1,XE!$A:$F,6,FALSE)*VLOOKUP('Perpetual Pricing'!$J$1,XE!$A:$L,12,FALSE)*(HLOOKUP($J$3,PARTNERPROGRAM!$D$7:$H$9,3,FALSE)),VLOOKUP('Perpetual Pricing'!$J$1,XE!$A:$H,8,FALSE)),VLOOKUP('Perpetual Pricing'!J$1,XE!$A:$G,7,FALSE))</f>
        <v>354,2800</v>
      </c>
      <c r="E41" s="42" t="str">
        <f>CONCATENATE(LEFT(BASE!E41,6),VLOOKUP('Perpetual Pricing'!$J$1,XE!$A:$C,3,FALSE),RIGHT(BASE!E41,9))</f>
        <v>XSPX00EUPC0100ZZC</v>
      </c>
      <c r="F41" s="261"/>
      <c r="G41" s="261"/>
      <c r="H41" s="263"/>
      <c r="I41" s="263"/>
      <c r="J41" s="263"/>
      <c r="K41" s="263"/>
    </row>
    <row r="42" spans="1:11">
      <c r="A42" s="44" t="str">
        <f>HLOOKUP($U$1,Phrasing!A:A,4,FALSE)</f>
        <v>* For higher volume sales, please contact StorageCraft.</v>
      </c>
      <c r="B42" s="57"/>
      <c r="C42" s="58"/>
      <c r="D42" s="87"/>
      <c r="E42" s="88"/>
      <c r="F42" s="61"/>
      <c r="G42" s="61"/>
      <c r="H42" s="62"/>
      <c r="I42" s="62"/>
      <c r="J42" s="62"/>
      <c r="K42" s="62"/>
    </row>
    <row r="43" spans="1:11">
      <c r="A43" s="44" t="s">
        <v>90</v>
      </c>
      <c r="B43" s="57"/>
      <c r="C43" s="58"/>
      <c r="D43" s="59"/>
      <c r="E43" s="60"/>
      <c r="F43" s="61"/>
      <c r="G43" s="61"/>
      <c r="H43" s="62"/>
      <c r="I43" s="62"/>
      <c r="J43" s="62"/>
      <c r="K43" s="62"/>
    </row>
    <row r="44" spans="1:11">
      <c r="A44" s="44" t="str">
        <f>IF(OR('Perpetual Pricing'!$J$1="US-USD", 'Perpetual Pricing'!$J$1="Canada-CAD",'Perpetual Pricing'!$J$1="Canada-French-CAD"),"","")</f>
        <v/>
      </c>
      <c r="B44" s="49"/>
      <c r="C44" s="50"/>
      <c r="D44" s="35"/>
      <c r="E44" s="36"/>
      <c r="F44" s="35"/>
      <c r="G44" s="36"/>
      <c r="H44" s="35"/>
      <c r="I44" s="36"/>
      <c r="J44" s="35"/>
      <c r="K44" s="36"/>
    </row>
    <row r="45" spans="1:11">
      <c r="A45" s="14"/>
      <c r="B45" s="7"/>
      <c r="C45" s="8"/>
      <c r="D45" s="1"/>
      <c r="E45" s="9"/>
      <c r="F45" s="1"/>
      <c r="G45" s="9"/>
      <c r="H45" s="1"/>
      <c r="I45" s="9"/>
      <c r="J45" s="1"/>
      <c r="K45" s="9"/>
    </row>
    <row r="46" spans="1:11" ht="20.25">
      <c r="A46" s="215" t="s">
        <v>97</v>
      </c>
      <c r="B46" s="19"/>
      <c r="C46" s="19"/>
      <c r="D46" s="4"/>
      <c r="E46" s="20"/>
      <c r="F46" s="4"/>
      <c r="G46" s="9"/>
      <c r="H46" s="1"/>
      <c r="I46" s="9"/>
      <c r="J46" s="1"/>
      <c r="K46" s="9"/>
    </row>
    <row r="47" spans="1:11" ht="20.25">
      <c r="A47" s="215" t="s">
        <v>79</v>
      </c>
      <c r="B47" s="18"/>
      <c r="C47" s="18"/>
      <c r="D47" s="1"/>
      <c r="E47" s="9"/>
      <c r="F47" s="1"/>
      <c r="G47" s="9"/>
      <c r="H47" s="1"/>
      <c r="I47" s="9"/>
      <c r="J47" s="1"/>
      <c r="K47" s="13"/>
    </row>
    <row r="48" spans="1:11" ht="15.75" customHeight="1">
      <c r="A48" s="253" t="str">
        <f>HLOOKUP($U$1,Phrasing!A:A,20,FALSE)</f>
        <v>First year of maintenance is included in the purchase price.  *Premium Support requires an active Maintenance Agreement.</v>
      </c>
      <c r="B48" s="253"/>
      <c r="C48" s="254"/>
      <c r="D48" s="232" t="str">
        <f>HLOOKUP($U$1,Phrasing!A:A,16,FALSE)</f>
        <v>Competitive Upgrade Price - SRP</v>
      </c>
      <c r="E48" s="233"/>
      <c r="F48" s="233"/>
      <c r="G48" s="233"/>
      <c r="H48" s="233"/>
      <c r="I48" s="233"/>
      <c r="J48" s="233"/>
      <c r="K48" s="234"/>
    </row>
    <row r="49" spans="1:11" ht="12.75" customHeight="1">
      <c r="A49" s="253"/>
      <c r="B49" s="253"/>
      <c r="C49" s="254"/>
      <c r="D49" s="235" t="str">
        <f>HLOOKUP($U$1,Phrasing!A:A,40,FALSE)</f>
        <v>New</v>
      </c>
      <c r="E49" s="236"/>
      <c r="F49" s="237" t="str">
        <f>HLOOKUP($U$1,Phrasing!A:A,158,FALSE)</f>
        <v>Upgrade</v>
      </c>
      <c r="G49" s="238"/>
      <c r="H49" s="230" t="str">
        <f>HLOOKUP($U$1,Phrasing!A:A,170,FALSE)</f>
        <v>1Yr Maintenance</v>
      </c>
      <c r="I49" s="231"/>
      <c r="J49" s="239" t="str">
        <f>HLOOKUP($U$1,Phrasing!A:A,45,FALSE)</f>
        <v>Premium Support</v>
      </c>
      <c r="K49" s="240"/>
    </row>
    <row r="50" spans="1:11">
      <c r="A50" s="255"/>
      <c r="B50" s="255"/>
      <c r="C50" s="256"/>
      <c r="D50" s="243" t="str">
        <f>HLOOKUP($U$1,Phrasing!A:A,23,FALSE)</f>
        <v>Includes one year of Maintenance</v>
      </c>
      <c r="E50" s="244"/>
      <c r="F50" s="245" t="str">
        <f>HLOOKUP($U$1,Phrasing!A:A,23,FALSE)</f>
        <v>Includes one year of Maintenance</v>
      </c>
      <c r="G50" s="246"/>
      <c r="H50" s="228" t="str">
        <f>HLOOKUP($U$1,Phrasing!A:A,171,FALSE)</f>
        <v>Renewal</v>
      </c>
      <c r="I50" s="229"/>
      <c r="J50" s="241"/>
      <c r="K50" s="242"/>
    </row>
    <row r="51" spans="1:11">
      <c r="A51" s="97" t="str">
        <f>HLOOKUP($U$1,Phrasing!A:A,50,FALSE)</f>
        <v>Quantity</v>
      </c>
      <c r="B51" s="251" t="str">
        <f>HLOOKUP($U$1,Phrasing!A:A,18,FALSE)</f>
        <v>Discount Level</v>
      </c>
      <c r="C51" s="252"/>
      <c r="D51" s="100" t="str">
        <f>CONCATENATE(HLOOKUP($U$1,Phrasing!A:A,46,FALSE),": ",VLOOKUP('Perpetual Pricing'!$J$1,XE!$A:$B,2,FALSE))</f>
        <v>Price: EUR</v>
      </c>
      <c r="E51" s="38" t="str">
        <f>HLOOKUP($U$1,Phrasing!A:A,43,FALSE)</f>
        <v>Part Number</v>
      </c>
      <c r="F51" s="53" t="s">
        <v>12</v>
      </c>
      <c r="G51" s="38" t="str">
        <f>HLOOKUP($U$1,Phrasing!A:A,43,FALSE)</f>
        <v>Part Number</v>
      </c>
      <c r="H51" s="53" t="s">
        <v>12</v>
      </c>
      <c r="I51" s="96" t="str">
        <f>HLOOKUP($U$1,Phrasing!A:A,43,FALSE)</f>
        <v>Part Number</v>
      </c>
      <c r="J51" s="53" t="s">
        <v>12</v>
      </c>
      <c r="K51" s="55" t="str">
        <f>HLOOKUP($U$1,Phrasing!A:A,43,FALSE)</f>
        <v>Part Number</v>
      </c>
    </row>
    <row r="52" spans="1:11">
      <c r="A52" s="98" t="s">
        <v>14</v>
      </c>
      <c r="B52" s="249" t="s">
        <v>15</v>
      </c>
      <c r="C52" s="250"/>
      <c r="D52" s="85" t="str">
        <f>D38</f>
        <v>568,6700</v>
      </c>
      <c r="E52" s="42" t="str">
        <f>CONCATENATE(LEFT(BASE!E52,6),VLOOKUP('Perpetual Pricing'!$J$1,XE!$A:$C,3,FALSE),RIGHT(BASE!E52,9))</f>
        <v>XSXW00EUPC0100ZZZ</v>
      </c>
      <c r="F52" s="261" t="s">
        <v>84</v>
      </c>
      <c r="G52" s="261"/>
      <c r="H52" s="262" t="s">
        <v>85</v>
      </c>
      <c r="I52" s="263"/>
      <c r="J52" s="262" t="s">
        <v>86</v>
      </c>
      <c r="K52" s="263"/>
    </row>
    <row r="53" spans="1:11">
      <c r="A53" s="43" t="s">
        <v>20</v>
      </c>
      <c r="B53" s="249" t="s">
        <v>21</v>
      </c>
      <c r="C53" s="250"/>
      <c r="D53" s="85" t="str">
        <f>D39</f>
        <v>517,4900</v>
      </c>
      <c r="E53" s="42" t="str">
        <f>CONCATENATE(LEFT(BASE!E53,6),VLOOKUP('Perpetual Pricing'!$J$1,XE!$A:$C,3,FALSE),RIGHT(BASE!E53,9))</f>
        <v>XSXW00EUPC0100ZZA</v>
      </c>
      <c r="F53" s="261"/>
      <c r="G53" s="261"/>
      <c r="H53" s="263"/>
      <c r="I53" s="263"/>
      <c r="J53" s="263"/>
      <c r="K53" s="263"/>
    </row>
    <row r="54" spans="1:11">
      <c r="A54" s="43" t="s">
        <v>26</v>
      </c>
      <c r="B54" s="249" t="s">
        <v>27</v>
      </c>
      <c r="C54" s="250"/>
      <c r="D54" s="85" t="str">
        <f>D40</f>
        <v>436,1700</v>
      </c>
      <c r="E54" s="42" t="str">
        <f>CONCATENATE(LEFT(BASE!E54,6),VLOOKUP('Perpetual Pricing'!$J$1,XE!$A:$C,3,FALSE),RIGHT(BASE!E54,9))</f>
        <v>XSXW00EUPC0100ZZB</v>
      </c>
      <c r="F54" s="261"/>
      <c r="G54" s="261"/>
      <c r="H54" s="263"/>
      <c r="I54" s="263"/>
      <c r="J54" s="263"/>
      <c r="K54" s="263"/>
    </row>
    <row r="55" spans="1:11">
      <c r="A55" s="43" t="s">
        <v>32</v>
      </c>
      <c r="B55" s="249" t="s">
        <v>33</v>
      </c>
      <c r="C55" s="250"/>
      <c r="D55" s="85" t="str">
        <f>D41</f>
        <v>354,2800</v>
      </c>
      <c r="E55" s="42" t="str">
        <f>CONCATENATE(LEFT(BASE!E55,6),VLOOKUP('Perpetual Pricing'!$J$1,XE!$A:$C,3,FALSE),RIGHT(BASE!E55,9))</f>
        <v>XSXW00EUPC0100ZZC</v>
      </c>
      <c r="F55" s="261"/>
      <c r="G55" s="261"/>
      <c r="H55" s="263"/>
      <c r="I55" s="263"/>
      <c r="J55" s="263"/>
      <c r="K55" s="263"/>
    </row>
    <row r="56" spans="1:11">
      <c r="A56" s="44" t="str">
        <f>HLOOKUP($U$1,Phrasing!A:A,4,FALSE)</f>
        <v>* For higher volume sales, please contact StorageCraft.</v>
      </c>
      <c r="B56" s="57"/>
      <c r="C56" s="58"/>
      <c r="D56" s="87"/>
      <c r="E56" s="88"/>
      <c r="F56" s="61"/>
      <c r="G56" s="61"/>
      <c r="H56" s="62"/>
      <c r="I56" s="62"/>
      <c r="J56" s="62"/>
      <c r="K56" s="62"/>
    </row>
    <row r="57" spans="1:11">
      <c r="A57" s="44" t="s">
        <v>90</v>
      </c>
      <c r="B57" s="57"/>
      <c r="C57" s="58"/>
      <c r="D57" s="59"/>
      <c r="E57" s="60"/>
      <c r="F57" s="61"/>
      <c r="G57" s="61"/>
      <c r="H57" s="62"/>
      <c r="I57" s="62"/>
      <c r="J57" s="62"/>
      <c r="K57" s="62"/>
    </row>
    <row r="58" spans="1:11">
      <c r="A58" s="44" t="str">
        <f>IF(OR('Perpetual Pricing'!$J$1="US-USD", 'Perpetual Pricing'!$J$1="Canada-CAD",'Perpetual Pricing'!$J$1="Canada-French-CAD"),"","")</f>
        <v/>
      </c>
      <c r="B58" s="49"/>
      <c r="C58" s="50"/>
      <c r="D58" s="35"/>
      <c r="E58" s="36"/>
      <c r="F58" s="35"/>
      <c r="G58" s="36"/>
      <c r="H58" s="35"/>
      <c r="I58" s="36"/>
      <c r="J58" s="35"/>
      <c r="K58" s="36"/>
    </row>
    <row r="59" spans="1:11">
      <c r="A59" s="44"/>
      <c r="B59" s="49"/>
      <c r="C59" s="50"/>
      <c r="D59" s="35"/>
      <c r="E59" s="36"/>
      <c r="F59" s="35"/>
      <c r="G59" s="36"/>
      <c r="H59" s="35"/>
      <c r="I59" s="36"/>
      <c r="J59" s="35"/>
      <c r="K59" s="36"/>
    </row>
    <row r="60" spans="1:11" ht="20.25">
      <c r="A60" s="217" t="s">
        <v>120</v>
      </c>
      <c r="B60" s="19"/>
      <c r="C60" s="19"/>
      <c r="D60" s="24"/>
      <c r="E60" s="20"/>
      <c r="F60" s="1"/>
      <c r="G60" s="9"/>
      <c r="H60" s="1"/>
      <c r="I60" s="9"/>
      <c r="J60" s="1"/>
      <c r="K60" s="13"/>
    </row>
    <row r="61" spans="1:11" ht="15.75" customHeight="1">
      <c r="A61" s="253" t="s">
        <v>2</v>
      </c>
      <c r="B61" s="253"/>
      <c r="C61" s="254"/>
      <c r="D61" s="259" t="str">
        <f>CONCATENATE(IF('Perpetual Pricing'!$J$2="Standard",HLOOKUP($U$1,Phrasing!A:A,48,FALSE),IF('Perpetual Pricing'!$J$2="Gov/Edu/NonProfit",HLOOKUP($U$1,Phrasing!A:A,49,FALSE),"???"))," - ",$J$3,, " - ",VLOOKUP($J$3,PARTNERPROGRAM!$U$5:$V$9,2,FALSE))</f>
        <v>Standard Pricing - Non Partner - SRP</v>
      </c>
      <c r="E61" s="259"/>
      <c r="F61" s="259"/>
      <c r="G61" s="259"/>
      <c r="H61" s="260"/>
      <c r="I61" s="260"/>
      <c r="J61" s="259"/>
      <c r="K61" s="259"/>
    </row>
    <row r="62" spans="1:11" ht="12.75" customHeight="1">
      <c r="A62" s="253"/>
      <c r="B62" s="253"/>
      <c r="C62" s="254"/>
      <c r="D62" s="235" t="str">
        <f>HLOOKUP($U$1,Phrasing!A:A,40,FALSE)</f>
        <v>New</v>
      </c>
      <c r="E62" s="236"/>
      <c r="F62" s="237" t="str">
        <f>HLOOKUP($U$1,Phrasing!A:A,158,FALSE)</f>
        <v>Upgrade</v>
      </c>
      <c r="G62" s="238"/>
      <c r="H62" s="230" t="str">
        <f>HLOOKUP($U$1,Phrasing!A:A,170,FALSE)</f>
        <v>1Yr Maintenance</v>
      </c>
      <c r="I62" s="231"/>
      <c r="J62" s="239" t="str">
        <f>HLOOKUP($U$1,Phrasing!A:A,45,FALSE)</f>
        <v>Premium Support</v>
      </c>
      <c r="K62" s="240"/>
    </row>
    <row r="63" spans="1:11">
      <c r="A63" s="253"/>
      <c r="B63" s="253"/>
      <c r="C63" s="254"/>
      <c r="D63" s="243" t="str">
        <f>HLOOKUP($U$1,Phrasing!A:A,23,FALSE)</f>
        <v>Includes one year of Maintenance</v>
      </c>
      <c r="E63" s="244"/>
      <c r="F63" s="245" t="str">
        <f>HLOOKUP($U$1,Phrasing!A:A,23,FALSE)</f>
        <v>Includes one year of Maintenance</v>
      </c>
      <c r="G63" s="246"/>
      <c r="H63" s="228" t="str">
        <f>HLOOKUP($U$1,Phrasing!A:A,171,FALSE)</f>
        <v>Renewal</v>
      </c>
      <c r="I63" s="229"/>
      <c r="J63" s="241"/>
      <c r="K63" s="242"/>
    </row>
    <row r="64" spans="1:11">
      <c r="A64" s="255"/>
      <c r="B64" s="255"/>
      <c r="C64" s="256"/>
      <c r="D64" s="100" t="str">
        <f>CONCATENATE(HLOOKUP($U$1,Phrasing!A:A,46,FALSE),": ",VLOOKUP('Perpetual Pricing'!$J$1,XE!$A:$B,2,FALSE))</f>
        <v>Price: EUR</v>
      </c>
      <c r="E64" s="38" t="str">
        <f>HLOOKUP($U$1,Phrasing!A:A,43,FALSE)</f>
        <v>Part Number</v>
      </c>
      <c r="F64" s="100" t="str">
        <f>CONCATENATE(HLOOKUP($U$1,Phrasing!A:A,46,FALSE),": ",VLOOKUP('Perpetual Pricing'!$J$1,XE!$A:$B,2,FALSE))</f>
        <v>Price: EUR</v>
      </c>
      <c r="G64" s="38" t="str">
        <f>HLOOKUP($U$1,Phrasing!A:A,43,FALSE)</f>
        <v>Part Number</v>
      </c>
      <c r="H64" s="100" t="str">
        <f>CONCATENATE(HLOOKUP($U$1,Phrasing!A:A,46,FALSE),": ",VLOOKUP('Perpetual Pricing'!$J$1,XE!$A:$B,2,FALSE))</f>
        <v>Price: EUR</v>
      </c>
      <c r="I64" s="96" t="str">
        <f>HLOOKUP($U$1,Phrasing!A:A,43,FALSE)</f>
        <v>Part Number</v>
      </c>
      <c r="J64" s="100" t="str">
        <f>CONCATENATE(HLOOKUP($U$1,Phrasing!A:A,46,FALSE),": ",VLOOKUP('Perpetual Pricing'!$J$1,XE!$A:$B,2,FALSE))</f>
        <v>Price: EUR</v>
      </c>
      <c r="K64" s="55" t="str">
        <f>HLOOKUP($U$1,Phrasing!A:A,43,FALSE)</f>
        <v>Part Number</v>
      </c>
    </row>
    <row r="65" spans="1:11">
      <c r="A65" s="264" t="s">
        <v>120</v>
      </c>
      <c r="B65" s="265"/>
      <c r="C65" s="266"/>
      <c r="D65" s="85" t="str">
        <f>TEXT(ROUND(VLOOKUP('Perpetual Pricing'!$J$2,XE!$M$5:$N$6,2,FALSE)*BASE!D65*VLOOKUP('Perpetual Pricing'!$J$1,XE!$A:$F,6,FALSE)* (HLOOKUP($J$3,PARTNERPROGRAM!$D$7:$H$8,2,FALSE)),VLOOKUP('Perpetual Pricing'!$J$1,XE!$A:$H,8,FALSE)),VLOOKUP('Perpetual Pricing'!$J$1,XE!$A:$G,7,FALSE))</f>
        <v>438,6400</v>
      </c>
      <c r="E65" s="42" t="str">
        <f>CONCATENATE(LEFT(BASE!E65,6),VLOOKUP('Perpetual Pricing'!$J$1,XE!$A:$C,3,FALSE),MID(BASE!E65,9,1),IF('Perpetual Pricing'!$J$2="Standard","S","G"),RIGHT(BASE!E65,7))</f>
        <v>QBUS00EUPS0100ZZZ</v>
      </c>
      <c r="F65" s="85" t="str">
        <f>TEXT(ROUND(VLOOKUP('Perpetual Pricing'!$J$2,XE!$M$5:$N$6,2,FALSE)*BASE!F65*VLOOKUP('Perpetual Pricing'!$J$1,XE!$A:$F,6,FALSE)* (HLOOKUP($J$3,PARTNERPROGRAM!$D$7:$H$8,2,FALSE)),VLOOKUP('Perpetual Pricing'!$J$1,XE!$A:$H,8,FALSE)),VLOOKUP('Perpetual Pricing'!$J$1,XE!$A:$G,7,FALSE))</f>
        <v>219,3200</v>
      </c>
      <c r="G65" s="42" t="str">
        <f>CONCATENATE(LEFT(BASE!G65,6),VLOOKUP('Perpetual Pricing'!$J$1,XE!$A:$C,3,FALSE),MID(BASE!G65,9,1),IF('Perpetual Pricing'!$J$2="Standard","S","G"),RIGHT(BASE!G65,7))</f>
        <v>QBUS00EUUS0100ZZZ</v>
      </c>
      <c r="H65" s="85" t="str">
        <f>TEXT(ROUND(VLOOKUP('Perpetual Pricing'!$J$2,XE!$M$5:$N$6,2,FALSE)*BASE!H65*VLOOKUP('Perpetual Pricing'!$J$1,XE!$A:$F,6,FALSE)* (HLOOKUP($J$3,PARTNERPROGRAM!$D$7:$H$8,2,FALSE)),VLOOKUP('Perpetual Pricing'!$J$1,XE!$A:$H,8,FALSE)),VLOOKUP('Perpetual Pricing'!$J$1,XE!$A:$G,7,FALSE))</f>
        <v>87,7300</v>
      </c>
      <c r="I65" s="42" t="str">
        <f>CONCATENATE(LEFT(BASE!I65,6),VLOOKUP('Perpetual Pricing'!$J$1,XE!$A:$C,3,FALSE),MID(BASE!I65,9,1),IF('Perpetual Pricing'!$J$2="Standard","S","G"),RIGHT(BASE!I65,7))</f>
        <v>QBUS00EUMS011YZZZ</v>
      </c>
      <c r="J65" s="85" t="str">
        <f>TEXT(ROUND(VLOOKUP('Perpetual Pricing'!$J$2,XE!$M$5:$N$6,2,FALSE)*BASE!J65*VLOOKUP('Perpetual Pricing'!$J$1,XE!$A:$F,6,FALSE)* (HLOOKUP($J$3,PARTNERPROGRAM!$D$7:$H$8,2,FALSE)),VLOOKUP('Perpetual Pricing'!$J$1,XE!$A:$H,8,FALSE)),VLOOKUP('Perpetual Pricing'!$J$1,XE!$A:$G,7,FALSE))</f>
        <v>65,800</v>
      </c>
      <c r="K65" s="42" t="str">
        <f>CONCATENATE(LEFT(BASE!K65,6),VLOOKUP('Perpetual Pricing'!$J$1,XE!$A:$C,3,FALSE),MID(BASE!K65,9,1),IF('Perpetual Pricing'!$J$2="Standard","S","G"),RIGHT(BASE!K65,7))</f>
        <v>QBUS00EUSS011YZZZ</v>
      </c>
    </row>
    <row r="66" spans="1:11">
      <c r="A66" s="264" t="s">
        <v>125</v>
      </c>
      <c r="B66" s="265"/>
      <c r="C66" s="266"/>
      <c r="D66" s="267" t="s">
        <v>40</v>
      </c>
      <c r="E66" s="267"/>
      <c r="F66" s="85" t="str">
        <f>TEXT(ROUND(VLOOKUP('Perpetual Pricing'!$J$2,XE!$M$5:$N$6,2,FALSE)*BASE!F66*VLOOKUP('Perpetual Pricing'!$J$1,XE!$A:$F,6,FALSE)* (HLOOKUP($J$3,PARTNERPROGRAM!$D$7:$H$8,2,FALSE)),VLOOKUP('Perpetual Pricing'!$J$1,XE!$A:$H,8,FALSE)),VLOOKUP('Perpetual Pricing'!$J$1,XE!$A:$G,7,FALSE))</f>
        <v>656,7600</v>
      </c>
      <c r="G66" s="42" t="str">
        <f>CONCATENATE(LEFT(BASE!G66,6),VLOOKUP('Perpetual Pricing'!$J$1,XE!$A:$C,3,FALSE),MID(BASE!G66,9,1),IF('Perpetual Pricing'!$J$2="Standard","S","G"),RIGHT(BASE!G66,7))</f>
        <v>QSXP00EUUS0200ZZZ</v>
      </c>
      <c r="H66" s="85" t="str">
        <f>TEXT(ROUND(VLOOKUP('Perpetual Pricing'!$J$2,XE!$M$5:$N$6,2,FALSE)*BASE!H66*VLOOKUP('Perpetual Pricing'!$J$1,XE!$A:$F,6,FALSE)* (HLOOKUP($J$3,PARTNERPROGRAM!$D$7:$H$8,2,FALSE)),VLOOKUP('Perpetual Pricing'!$J$1,XE!$A:$H,8,FALSE)),VLOOKUP('Perpetual Pricing'!$J$1,XE!$A:$G,7,FALSE))</f>
        <v>212,500</v>
      </c>
      <c r="I66" s="42" t="str">
        <f>CONCATENATE(LEFT(BASE!I66,6),VLOOKUP('Perpetual Pricing'!$J$1,XE!$A:$C,3,FALSE),MID(BASE!I66,9,1),IF('Perpetual Pricing'!$J$2="Standard","S","G"),RIGHT(BASE!I66,7))</f>
        <v>QSXP00EUMS021YZZZ</v>
      </c>
      <c r="J66" s="85" t="str">
        <f>TEXT(ROUND(VLOOKUP('Perpetual Pricing'!$J$2,XE!$M$5:$N$6,2,FALSE)*BASE!J66*VLOOKUP('Perpetual Pricing'!$J$1,XE!$A:$F,6,FALSE)* (HLOOKUP($J$3,PARTNERPROGRAM!$D$7:$H$8,2,FALSE)),VLOOKUP('Perpetual Pricing'!$J$1,XE!$A:$H,8,FALSE)),VLOOKUP('Perpetual Pricing'!$J$1,XE!$A:$G,7,FALSE))</f>
        <v>159,3700</v>
      </c>
      <c r="K66" s="42" t="str">
        <f>CONCATENATE(LEFT(BASE!K66,6),VLOOKUP('Perpetual Pricing'!$J$1,XE!$A:$C,3,FALSE),MID(BASE!K66,9,1),IF('Perpetual Pricing'!$J$2="Standard","S","G"),RIGHT(BASE!K66,7))</f>
        <v>QSXP00EUSS021YZZZ</v>
      </c>
    </row>
    <row r="67" spans="1:11">
      <c r="A67" s="63"/>
      <c r="B67" s="64"/>
      <c r="C67" s="64"/>
      <c r="D67" s="65"/>
      <c r="E67" s="66"/>
      <c r="F67" s="59"/>
      <c r="G67" s="66"/>
      <c r="H67" s="65"/>
      <c r="I67" s="66"/>
      <c r="J67" s="65"/>
      <c r="K67" s="66"/>
    </row>
    <row r="68" spans="1:11" ht="20.25">
      <c r="A68" s="215" t="s">
        <v>119</v>
      </c>
      <c r="B68" s="20"/>
      <c r="C68" s="25"/>
      <c r="D68" s="4"/>
      <c r="E68" s="9"/>
      <c r="F68" s="1"/>
      <c r="G68" s="9"/>
      <c r="H68" s="1"/>
      <c r="I68" s="9"/>
      <c r="J68" s="1"/>
      <c r="K68" s="9"/>
    </row>
    <row r="69" spans="1:11" ht="20.25">
      <c r="A69" s="215" t="s">
        <v>114</v>
      </c>
      <c r="B69" s="18"/>
      <c r="C69" s="18"/>
      <c r="D69" s="21"/>
      <c r="E69" s="9"/>
      <c r="F69" s="1"/>
      <c r="G69" s="9"/>
      <c r="H69" s="1"/>
      <c r="I69" s="9"/>
      <c r="J69" s="1"/>
      <c r="K69" s="13"/>
    </row>
    <row r="70" spans="1:11" ht="15.75" customHeight="1">
      <c r="A70" s="253" t="s">
        <v>2</v>
      </c>
      <c r="B70" s="253"/>
      <c r="C70" s="254"/>
      <c r="D70" s="259" t="str">
        <f>CONCATENATE(IF('Perpetual Pricing'!$J$2="Standard",HLOOKUP($U$1,Phrasing!A:A,48,FALSE),IF('Perpetual Pricing'!$J$2="Gov/Edu/NonProfit",HLOOKUP($U$1,Phrasing!A:A,49,FALSE),"???"))," - ",$J$3,, " - ",VLOOKUP($J$3,PARTNERPROGRAM!$U$5:$V$9,2,FALSE))</f>
        <v>Standard Pricing - Non Partner - SRP</v>
      </c>
      <c r="E70" s="259"/>
      <c r="F70" s="259"/>
      <c r="G70" s="259"/>
      <c r="H70" s="260"/>
      <c r="I70" s="260"/>
      <c r="J70" s="259"/>
      <c r="K70" s="259"/>
    </row>
    <row r="71" spans="1:11" ht="12.75" customHeight="1">
      <c r="A71" s="253"/>
      <c r="B71" s="253"/>
      <c r="C71" s="254"/>
      <c r="D71" s="235" t="str">
        <f>HLOOKUP($U$1,Phrasing!A:A,40,FALSE)</f>
        <v>New</v>
      </c>
      <c r="E71" s="236"/>
      <c r="F71" s="237" t="str">
        <f>HLOOKUP($U$1,Phrasing!A:A,158,FALSE)</f>
        <v>Upgrade</v>
      </c>
      <c r="G71" s="238"/>
      <c r="H71" s="230" t="str">
        <f>HLOOKUP($U$1,Phrasing!A:A,170,FALSE)</f>
        <v>1Yr Maintenance</v>
      </c>
      <c r="I71" s="231"/>
      <c r="J71" s="239" t="str">
        <f>HLOOKUP($U$1,Phrasing!A:A,45,FALSE)</f>
        <v>Premium Support</v>
      </c>
      <c r="K71" s="240"/>
    </row>
    <row r="72" spans="1:11">
      <c r="A72" s="253"/>
      <c r="B72" s="253"/>
      <c r="C72" s="254"/>
      <c r="D72" s="243" t="str">
        <f>HLOOKUP($U$1,Phrasing!A:A,23,FALSE)</f>
        <v>Includes one year of Maintenance</v>
      </c>
      <c r="E72" s="244"/>
      <c r="F72" s="245" t="str">
        <f>HLOOKUP($U$1,Phrasing!A:A,23,FALSE)</f>
        <v>Includes one year of Maintenance</v>
      </c>
      <c r="G72" s="246"/>
      <c r="H72" s="228" t="str">
        <f>HLOOKUP($U$1,Phrasing!A:A,171,FALSE)</f>
        <v>Renewal</v>
      </c>
      <c r="I72" s="229"/>
      <c r="J72" s="241"/>
      <c r="K72" s="242"/>
    </row>
    <row r="73" spans="1:11">
      <c r="A73" s="255"/>
      <c r="B73" s="255"/>
      <c r="C73" s="256"/>
      <c r="D73" s="100" t="str">
        <f>CONCATENATE(HLOOKUP($U$1,Phrasing!A:A,46,FALSE),": ",VLOOKUP('Perpetual Pricing'!$J$1,XE!$A:$B,2,FALSE))</f>
        <v>Price: EUR</v>
      </c>
      <c r="E73" s="38" t="str">
        <f>HLOOKUP($U$1,Phrasing!A:A,43,FALSE)</f>
        <v>Part Number</v>
      </c>
      <c r="F73" s="53" t="s">
        <v>12</v>
      </c>
      <c r="G73" s="38" t="str">
        <f>HLOOKUP($U$1,Phrasing!A:A,43,FALSE)</f>
        <v>Part Number</v>
      </c>
      <c r="H73" s="39" t="s">
        <v>12</v>
      </c>
      <c r="I73" s="96" t="str">
        <f>HLOOKUP($U$1,Phrasing!A:A,43,FALSE)</f>
        <v>Part Number</v>
      </c>
      <c r="J73" s="54" t="s">
        <v>12</v>
      </c>
      <c r="K73" s="55" t="str">
        <f>HLOOKUP($U$1,Phrasing!A:A,43,FALSE)</f>
        <v>Part Number</v>
      </c>
    </row>
    <row r="74" spans="1:11">
      <c r="A74" s="68" t="s">
        <v>120</v>
      </c>
      <c r="B74" s="69"/>
      <c r="C74" s="69"/>
      <c r="D74" s="85" t="str">
        <f>TEXT(ROUND(BASE!D65*VLOOKUP('Perpetual Pricing'!$J$1,XE!$A:$F,6,FALSE)*VLOOKUP('Perpetual Pricing'!$J$1,XE!$A:$L,12,FALSE)*(HLOOKUP($J$3,PARTNERPROGRAM!$D$7:$H$9,3,FALSE)),VLOOKUP('Perpetual Pricing'!$J$1,XE!$A:$H,8,FALSE)),VLOOKUP('Perpetual Pricing'!J$1,XE!$A:$G,7,FALSE))</f>
        <v>285,1200</v>
      </c>
      <c r="E74" s="42" t="str">
        <f>CONCATENATE(LEFT(BASE!E74,6),VLOOKUP('Perpetual Pricing'!$J$1,XE!$A:$C,3,FALSE),RIGHT(BASE!E74,9))</f>
        <v>QBUS00EUPC0100ZZZ</v>
      </c>
      <c r="F74" s="262" t="s">
        <v>116</v>
      </c>
      <c r="G74" s="262"/>
      <c r="H74" s="262" t="s">
        <v>117</v>
      </c>
      <c r="I74" s="262"/>
      <c r="J74" s="262" t="s">
        <v>118</v>
      </c>
      <c r="K74" s="262"/>
    </row>
    <row r="75" spans="1:11">
      <c r="A75" s="44" t="s">
        <v>90</v>
      </c>
      <c r="B75" s="64"/>
      <c r="C75" s="64"/>
      <c r="D75" s="65"/>
      <c r="E75" s="66"/>
      <c r="F75" s="67"/>
      <c r="G75" s="67"/>
      <c r="H75" s="67"/>
      <c r="I75" s="67"/>
      <c r="J75" s="67"/>
      <c r="K75" s="67"/>
    </row>
    <row r="76" spans="1:11">
      <c r="A76" s="44" t="str">
        <f>IF(OR('Perpetual Pricing'!$J$1="US-USD", 'Perpetual Pricing'!$J$1="Canada-CAD",'Perpetual Pricing'!$J$1="Canada-French-CAD"),"","")</f>
        <v/>
      </c>
      <c r="B76" s="49"/>
      <c r="C76" s="50"/>
      <c r="D76" s="35"/>
      <c r="E76" s="36"/>
      <c r="F76" s="35"/>
      <c r="G76" s="36"/>
      <c r="H76" s="35"/>
      <c r="I76" s="36"/>
      <c r="J76" s="35"/>
      <c r="K76" s="36"/>
    </row>
    <row r="77" spans="1:11">
      <c r="A77" s="44"/>
      <c r="B77" s="49"/>
      <c r="C77" s="50"/>
      <c r="D77" s="35"/>
      <c r="E77" s="36"/>
      <c r="F77" s="35"/>
      <c r="G77" s="36"/>
      <c r="H77" s="35"/>
      <c r="I77" s="36"/>
      <c r="J77" s="35"/>
      <c r="K77" s="36"/>
    </row>
    <row r="78" spans="1:11" ht="20.25">
      <c r="A78" s="215" t="s">
        <v>516</v>
      </c>
      <c r="B78" s="17"/>
      <c r="C78" s="17"/>
      <c r="D78" s="26"/>
      <c r="E78" s="20"/>
      <c r="F78" s="1"/>
      <c r="G78" s="9"/>
      <c r="H78" s="1"/>
      <c r="I78" s="9"/>
      <c r="J78" s="1"/>
      <c r="K78" s="13"/>
    </row>
    <row r="79" spans="1:11" ht="15.75" customHeight="1">
      <c r="A79" s="253" t="str">
        <f>HLOOKUP($U$1,Phrasing!A:A,20,FALSE)</f>
        <v>First year of maintenance is included in the purchase price.  *Premium Support requires an active Maintenance Agreement.</v>
      </c>
      <c r="B79" s="253"/>
      <c r="C79" s="254"/>
      <c r="D79" s="259" t="str">
        <f>CONCATENATE(IF('Perpetual Pricing'!$J$2="Standard",HLOOKUP($U$1,Phrasing!A:A,48,FALSE),IF('Perpetual Pricing'!$J$2="Gov/Edu/NonProfit",HLOOKUP($U$1,Phrasing!A:A,49,FALSE),"???"))," - ",$J$3,, " - ",VLOOKUP($J$3,PARTNERPROGRAM!$U$5:$V$9,2,FALSE))</f>
        <v>Standard Pricing - Non Partner - SRP</v>
      </c>
      <c r="E79" s="259"/>
      <c r="F79" s="259"/>
      <c r="G79" s="259"/>
      <c r="H79" s="260"/>
      <c r="I79" s="260"/>
      <c r="J79" s="259"/>
      <c r="K79" s="259"/>
    </row>
    <row r="80" spans="1:11" ht="12.75" customHeight="1">
      <c r="A80" s="253"/>
      <c r="B80" s="253"/>
      <c r="C80" s="254"/>
      <c r="D80" s="235" t="str">
        <f>HLOOKUP($U$1,Phrasing!A:A,40,FALSE)</f>
        <v>New</v>
      </c>
      <c r="E80" s="236"/>
      <c r="F80" s="237" t="str">
        <f>HLOOKUP($U$1,Phrasing!A:A,158,FALSE)</f>
        <v>Upgrade</v>
      </c>
      <c r="G80" s="238"/>
      <c r="H80" s="230" t="str">
        <f>HLOOKUP($U$1,Phrasing!A:A,170,FALSE)</f>
        <v>1Yr Maintenance</v>
      </c>
      <c r="I80" s="231"/>
      <c r="J80" s="239" t="str">
        <f>HLOOKUP($U$1,Phrasing!A:A,45,FALSE)</f>
        <v>Premium Support</v>
      </c>
      <c r="K80" s="240"/>
    </row>
    <row r="81" spans="1:11">
      <c r="A81" s="255"/>
      <c r="B81" s="255"/>
      <c r="C81" s="256"/>
      <c r="D81" s="243" t="str">
        <f>HLOOKUP($U$1,Phrasing!A:A,23,FALSE)</f>
        <v>Includes one year of Maintenance</v>
      </c>
      <c r="E81" s="244"/>
      <c r="F81" s="245" t="str">
        <f>HLOOKUP($U$1,Phrasing!A:A,23,FALSE)</f>
        <v>Includes one year of Maintenance</v>
      </c>
      <c r="G81" s="246"/>
      <c r="H81" s="228" t="str">
        <f>HLOOKUP($U$1,Phrasing!A:A,171,FALSE)</f>
        <v>Renewal</v>
      </c>
      <c r="I81" s="229"/>
      <c r="J81" s="241"/>
      <c r="K81" s="242"/>
    </row>
    <row r="82" spans="1:11" ht="25.5">
      <c r="A82" s="220" t="str">
        <f>HLOOKUP($U$1,Phrasing!A:A,50,FALSE)</f>
        <v>Quantity</v>
      </c>
      <c r="B82" s="220" t="str">
        <f>HLOOKUP($U$1,Phrasing!A:A,18,FALSE)</f>
        <v>Discount Level</v>
      </c>
      <c r="C82" s="220" t="str">
        <f>HLOOKUP($U$1,Phrasing!A:A,19,FALSE)</f>
        <v>Discount off  single user license</v>
      </c>
      <c r="D82" s="221" t="str">
        <f>CONCATENATE(HLOOKUP($U$1,Phrasing!A:A,46,FALSE),": ",VLOOKUP('Perpetual Pricing'!$J$1,XE!$A:$B,2,FALSE))</f>
        <v>Price: EUR</v>
      </c>
      <c r="E82" s="38" t="str">
        <f>HLOOKUP($U$1,Phrasing!A:A,43,FALSE)</f>
        <v>Part Number</v>
      </c>
      <c r="F82" s="100" t="str">
        <f>CONCATENATE(HLOOKUP($U$1,Phrasing!A:A,46,FALSE),": ",VLOOKUP('Perpetual Pricing'!$J$1,XE!$A:$B,2,FALSE))</f>
        <v>Price: EUR</v>
      </c>
      <c r="G82" s="38" t="str">
        <f>HLOOKUP($U$1,Phrasing!A:A,43,FALSE)</f>
        <v>Part Number</v>
      </c>
      <c r="H82" s="100" t="str">
        <f>CONCATENATE(HLOOKUP($U$1,Phrasing!A:A,46,FALSE),": ",VLOOKUP('Perpetual Pricing'!$J$1,XE!$A:$B,2,FALSE))</f>
        <v>Price: EUR</v>
      </c>
      <c r="I82" s="96" t="str">
        <f>HLOOKUP($U$1,Phrasing!A:A,43,FALSE)</f>
        <v>Part Number</v>
      </c>
      <c r="J82" s="100" t="str">
        <f>CONCATENATE(HLOOKUP($U$1,Phrasing!A:A,46,FALSE),": ",VLOOKUP('Perpetual Pricing'!$J$1,XE!$A:$B,2,FALSE))</f>
        <v>Price: EUR</v>
      </c>
      <c r="K82" s="38" t="str">
        <f>HLOOKUP($U$1,Phrasing!A:A,43,FALSE)</f>
        <v>Part Number</v>
      </c>
    </row>
    <row r="83" spans="1:11">
      <c r="A83" s="40" t="s">
        <v>131</v>
      </c>
      <c r="B83" s="219" t="s">
        <v>15</v>
      </c>
      <c r="C83" s="51">
        <v>0</v>
      </c>
      <c r="D83" s="222" t="str">
        <f>TEXT(ROUND(VLOOKUP('Perpetual Pricing'!$J$2,XE!$M$5:$N$6,2,FALSE)*BASE!D83*VLOOKUP('Perpetual Pricing'!$J$1,XE!$A:$F,6,FALSE)* (HLOOKUP($J$3,PARTNERPROGRAM!$D$7:$H$8,2,FALSE)),VLOOKUP('Perpetual Pricing'!$J$1,XE!$A:$H,8,FALSE)),VLOOKUP('Perpetual Pricing'!$J$1,XE!$A:$G,7,FALSE))</f>
        <v>79,8600</v>
      </c>
      <c r="E83" s="42" t="str">
        <f>CONCATENATE(LEFT(BASE!E83,6),VLOOKUP('Perpetual Pricing'!$J$1,XE!$A:$C,3,FALSE),MID(BASE!E83,9,1),IF('Perpetual Pricing'!$J$2="Standard","S","G"),RIGHT(BASE!E83,7))</f>
        <v>KXDW00EUPS0100ZZZ</v>
      </c>
      <c r="F83" s="85" t="str">
        <f>TEXT(ROUND(VLOOKUP('Perpetual Pricing'!$J$2,XE!$M$5:$N$6,2,FALSE)*BASE!F83*VLOOKUP('Perpetual Pricing'!$J$1,XE!$A:$F,6,FALSE)* (HLOOKUP($J$3,PARTNERPROGRAM!$D$7:$H$8,2,FALSE)),VLOOKUP('Perpetual Pricing'!$J$1,XE!$A:$H,8,FALSE)),VLOOKUP('Perpetual Pricing'!$J$1,XE!$A:$G,7,FALSE))</f>
        <v>39,9300</v>
      </c>
      <c r="G83" s="42" t="str">
        <f>CONCATENATE(LEFT(BASE!G83,6),VLOOKUP('Perpetual Pricing'!$J$1,XE!$A:$C,3,FALSE),MID(BASE!G83,9,1),IF('Perpetual Pricing'!$J$2="Standard","S","G"),RIGHT(BASE!G83,7))</f>
        <v>KXDW00EUUS0100ZZZ</v>
      </c>
      <c r="H83" s="85" t="str">
        <f>TEXT(ROUND(VLOOKUP('Perpetual Pricing'!$J$2,XE!$M$5:$N$6,2,FALSE)*BASE!H83*VLOOKUP('Perpetual Pricing'!$J$1,XE!$A:$F,6,FALSE)* (HLOOKUP($J$3,PARTNERPROGRAM!$D$7:$H$8,2,FALSE)),VLOOKUP('Perpetual Pricing'!$J$1,XE!$A:$H,8,FALSE)),VLOOKUP('Perpetual Pricing'!$J$1,XE!$A:$G,7,FALSE))</f>
        <v>15,9700</v>
      </c>
      <c r="I83" s="42" t="str">
        <f>CONCATENATE(LEFT(BASE!I83,6),VLOOKUP('Perpetual Pricing'!$J$1,XE!$A:$C,3,FALSE),MID(BASE!I83,9,1),IF('Perpetual Pricing'!$J$2="Standard","S","G"),RIGHT(BASE!I83,7))</f>
        <v>KXDW00EUMS011YZZZ</v>
      </c>
      <c r="J83" s="70" t="s">
        <v>40</v>
      </c>
      <c r="K83" s="56" t="s">
        <v>40</v>
      </c>
    </row>
    <row r="84" spans="1:11">
      <c r="A84" s="40" t="s">
        <v>135</v>
      </c>
      <c r="B84" s="219" t="s">
        <v>21</v>
      </c>
      <c r="C84" s="52">
        <f>BASE!$M$2</f>
        <v>0.09</v>
      </c>
      <c r="D84" s="222" t="str">
        <f>TEXT(ROUND(VLOOKUP('Perpetual Pricing'!$J$2,XE!$M$5:$N$6,2,FALSE)*BASE!D84*VLOOKUP('Perpetual Pricing'!$J$1,XE!$A:$F,6,FALSE)* (HLOOKUP($J$3,PARTNERPROGRAM!$D$7:$H$8,2,FALSE)),VLOOKUP('Perpetual Pricing'!$J$1,XE!$A:$H,8,FALSE)),VLOOKUP('Perpetual Pricing'!$J$1,XE!$A:$G,7,FALSE))</f>
        <v>72,6700</v>
      </c>
      <c r="E84" s="42" t="str">
        <f>CONCATENATE(LEFT(BASE!E84,6),VLOOKUP('Perpetual Pricing'!$J$1,XE!$A:$C,3,FALSE),MID(BASE!E84,9,1),IF('Perpetual Pricing'!$J$2="Standard","S","G"),RIGHT(BASE!E84,7))</f>
        <v>KXDW00EUPS0100ZZA</v>
      </c>
      <c r="F84" s="85" t="str">
        <f>TEXT(ROUND(VLOOKUP('Perpetual Pricing'!$J$2,XE!$M$5:$N$6,2,FALSE)*BASE!F84*VLOOKUP('Perpetual Pricing'!$J$1,XE!$A:$F,6,FALSE)* (HLOOKUP($J$3,PARTNERPROGRAM!$D$7:$H$8,2,FALSE)),VLOOKUP('Perpetual Pricing'!$J$1,XE!$A:$H,8,FALSE)),VLOOKUP('Perpetual Pricing'!$J$1,XE!$A:$G,7,FALSE))</f>
        <v>36,3400</v>
      </c>
      <c r="G84" s="42" t="str">
        <f>CONCATENATE(LEFT(BASE!G84,6),VLOOKUP('Perpetual Pricing'!$J$1,XE!$A:$C,3,FALSE),MID(BASE!G84,9,1),IF('Perpetual Pricing'!$J$2="Standard","S","G"),RIGHT(BASE!G84,7))</f>
        <v>KXDW00EUUS0100ZZA</v>
      </c>
      <c r="H84" s="85" t="str">
        <f>TEXT(ROUND(VLOOKUP('Perpetual Pricing'!$J$2,XE!$M$5:$N$6,2,FALSE)*BASE!H84*VLOOKUP('Perpetual Pricing'!$J$1,XE!$A:$F,6,FALSE)* (HLOOKUP($J$3,PARTNERPROGRAM!$D$7:$H$8,2,FALSE)),VLOOKUP('Perpetual Pricing'!$J$1,XE!$A:$H,8,FALSE)),VLOOKUP('Perpetual Pricing'!$J$1,XE!$A:$G,7,FALSE))</f>
        <v>14,5300</v>
      </c>
      <c r="I84" s="42" t="str">
        <f>CONCATENATE(LEFT(BASE!I84,6),VLOOKUP('Perpetual Pricing'!$J$1,XE!$A:$C,3,FALSE),MID(BASE!I84,9,1),IF('Perpetual Pricing'!$J$2="Standard","S","G"),RIGHT(BASE!I84,7))</f>
        <v>KXDW00EUMS011YZZA</v>
      </c>
      <c r="J84" s="85" t="str">
        <f>TEXT(ROUND(VLOOKUP('Perpetual Pricing'!$J$2,XE!$M$5:$N$6,2,FALSE)*BASE!J84*VLOOKUP('Perpetual Pricing'!$J$1,XE!$A:$F,6,FALSE)* (HLOOKUP($J$3,PARTNERPROGRAM!$D$7:$H$8,2,FALSE)),VLOOKUP('Perpetual Pricing'!$J$1,XE!$A:$H,8,FALSE)),VLOOKUP('Perpetual Pricing'!$J$1,XE!$A:$G,7,FALSE))</f>
        <v>10,900</v>
      </c>
      <c r="K84" s="42" t="str">
        <f>CONCATENATE(LEFT(BASE!K84,6),VLOOKUP('Perpetual Pricing'!$J$1,XE!$A:$C,3,FALSE),MID(BASE!K84,9,1),IF('Perpetual Pricing'!$J$2="Standard","S","G"),RIGHT(BASE!K84,7))</f>
        <v>KXDW00EUSS011YZZA</v>
      </c>
    </row>
    <row r="85" spans="1:11">
      <c r="A85" s="43" t="s">
        <v>140</v>
      </c>
      <c r="B85" s="219" t="s">
        <v>27</v>
      </c>
      <c r="C85" s="52">
        <f>BASE!$M$3</f>
        <v>0.23300000000000001</v>
      </c>
      <c r="D85" s="222" t="str">
        <f>TEXT(ROUND(VLOOKUP('Perpetual Pricing'!$J$2,XE!$M$5:$N$6,2,FALSE)*BASE!D85*VLOOKUP('Perpetual Pricing'!$J$1,XE!$A:$F,6,FALSE)* (HLOOKUP($J$3,PARTNERPROGRAM!$D$7:$H$8,2,FALSE)),VLOOKUP('Perpetual Pricing'!$J$1,XE!$A:$H,8,FALSE)),VLOOKUP('Perpetual Pricing'!$J$1,XE!$A:$G,7,FALSE))</f>
        <v>61,2500</v>
      </c>
      <c r="E85" s="42" t="str">
        <f>CONCATENATE(LEFT(BASE!E85,6),VLOOKUP('Perpetual Pricing'!$J$1,XE!$A:$C,3,FALSE),MID(BASE!E85,9,1),IF('Perpetual Pricing'!$J$2="Standard","S","G"),RIGHT(BASE!E85,7))</f>
        <v>KXDW00EUPS0100ZZB</v>
      </c>
      <c r="F85" s="85" t="str">
        <f>TEXT(ROUND(VLOOKUP('Perpetual Pricing'!$J$2,XE!$M$5:$N$6,2,FALSE)*BASE!F85*VLOOKUP('Perpetual Pricing'!$J$1,XE!$A:$F,6,FALSE)* (HLOOKUP($J$3,PARTNERPROGRAM!$D$7:$H$8,2,FALSE)),VLOOKUP('Perpetual Pricing'!$J$1,XE!$A:$H,8,FALSE)),VLOOKUP('Perpetual Pricing'!$J$1,XE!$A:$G,7,FALSE))</f>
        <v>30,6200</v>
      </c>
      <c r="G85" s="42" t="str">
        <f>CONCATENATE(LEFT(BASE!G85,6),VLOOKUP('Perpetual Pricing'!$J$1,XE!$A:$C,3,FALSE),MID(BASE!G85,9,1),IF('Perpetual Pricing'!$J$2="Standard","S","G"),RIGHT(BASE!G85,7))</f>
        <v>KXDW00EUUS0100ZZB</v>
      </c>
      <c r="H85" s="85" t="str">
        <f>TEXT(ROUND(VLOOKUP('Perpetual Pricing'!$J$2,XE!$M$5:$N$6,2,FALSE)*BASE!H85*VLOOKUP('Perpetual Pricing'!$J$1,XE!$A:$F,6,FALSE)* (HLOOKUP($J$3,PARTNERPROGRAM!$D$7:$H$8,2,FALSE)),VLOOKUP('Perpetual Pricing'!$J$1,XE!$A:$H,8,FALSE)),VLOOKUP('Perpetual Pricing'!$J$1,XE!$A:$G,7,FALSE))</f>
        <v>12,2500</v>
      </c>
      <c r="I85" s="42" t="str">
        <f>CONCATENATE(LEFT(BASE!I85,6),VLOOKUP('Perpetual Pricing'!$J$1,XE!$A:$C,3,FALSE),MID(BASE!I85,9,1),IF('Perpetual Pricing'!$J$2="Standard","S","G"),RIGHT(BASE!I85,7))</f>
        <v>KXDW00EUMS011YZZB</v>
      </c>
      <c r="J85" s="85" t="str">
        <f>TEXT(ROUND(VLOOKUP('Perpetual Pricing'!$J$2,XE!$M$5:$N$6,2,FALSE)*BASE!J85*VLOOKUP('Perpetual Pricing'!$J$1,XE!$A:$F,6,FALSE)* (HLOOKUP($J$3,PARTNERPROGRAM!$D$7:$H$8,2,FALSE)),VLOOKUP('Perpetual Pricing'!$J$1,XE!$A:$H,8,FALSE)),VLOOKUP('Perpetual Pricing'!$J$1,XE!$A:$G,7,FALSE))</f>
        <v>9,1900</v>
      </c>
      <c r="K85" s="42" t="str">
        <f>CONCATENATE(LEFT(BASE!K85,6),VLOOKUP('Perpetual Pricing'!$J$1,XE!$A:$C,3,FALSE),MID(BASE!K85,9,1),IF('Perpetual Pricing'!$J$2="Standard","S","G"),RIGHT(BASE!K85,7))</f>
        <v>KXDW00EUSS011YZZB</v>
      </c>
    </row>
    <row r="86" spans="1:11">
      <c r="A86" s="43" t="s">
        <v>145</v>
      </c>
      <c r="B86" s="219" t="s">
        <v>33</v>
      </c>
      <c r="C86" s="52">
        <f>BASE!$M$4</f>
        <v>0.377</v>
      </c>
      <c r="D86" s="222" t="str">
        <f>TEXT(ROUND(VLOOKUP('Perpetual Pricing'!$J$2,XE!$M$5:$N$6,2,FALSE)*BASE!D86*VLOOKUP('Perpetual Pricing'!$J$1,XE!$A:$F,6,FALSE)* (HLOOKUP($J$3,PARTNERPROGRAM!$D$7:$H$8,2,FALSE)),VLOOKUP('Perpetual Pricing'!$J$1,XE!$A:$H,8,FALSE)),VLOOKUP('Perpetual Pricing'!$J$1,XE!$A:$G,7,FALSE))</f>
        <v>49,7500</v>
      </c>
      <c r="E86" s="42" t="str">
        <f>CONCATENATE(LEFT(BASE!E86,6),VLOOKUP('Perpetual Pricing'!$J$1,XE!$A:$C,3,FALSE),MID(BASE!E86,9,1),IF('Perpetual Pricing'!$J$2="Standard","S","G"),RIGHT(BASE!E86,7))</f>
        <v>KXDW00EUPS0100ZZC</v>
      </c>
      <c r="F86" s="85" t="str">
        <f>TEXT(ROUND(VLOOKUP('Perpetual Pricing'!$J$2,XE!$M$5:$N$6,2,FALSE)*BASE!F86*VLOOKUP('Perpetual Pricing'!$J$1,XE!$A:$F,6,FALSE)* (HLOOKUP($J$3,PARTNERPROGRAM!$D$7:$H$8,2,FALSE)),VLOOKUP('Perpetual Pricing'!$J$1,XE!$A:$H,8,FALSE)),VLOOKUP('Perpetual Pricing'!$J$1,XE!$A:$G,7,FALSE))</f>
        <v>24,8700</v>
      </c>
      <c r="G86" s="42" t="str">
        <f>CONCATENATE(LEFT(BASE!G86,6),VLOOKUP('Perpetual Pricing'!$J$1,XE!$A:$C,3,FALSE),MID(BASE!G86,9,1),IF('Perpetual Pricing'!$J$2="Standard","S","G"),RIGHT(BASE!G86,7))</f>
        <v>KXDW00EUUS0100ZZC</v>
      </c>
      <c r="H86" s="85" t="str">
        <f>TEXT(ROUND(VLOOKUP('Perpetual Pricing'!$J$2,XE!$M$5:$N$6,2,FALSE)*BASE!H86*VLOOKUP('Perpetual Pricing'!$J$1,XE!$A:$F,6,FALSE)* (HLOOKUP($J$3,PARTNERPROGRAM!$D$7:$H$8,2,FALSE)),VLOOKUP('Perpetual Pricing'!$J$1,XE!$A:$H,8,FALSE)),VLOOKUP('Perpetual Pricing'!$J$1,XE!$A:$G,7,FALSE))</f>
        <v>9,9500</v>
      </c>
      <c r="I86" s="42" t="str">
        <f>CONCATENATE(LEFT(BASE!I86,6),VLOOKUP('Perpetual Pricing'!$J$1,XE!$A:$C,3,FALSE),MID(BASE!I86,9,1),IF('Perpetual Pricing'!$J$2="Standard","S","G"),RIGHT(BASE!I86,7))</f>
        <v>KXDW00EUMS011YZZC</v>
      </c>
      <c r="J86" s="85" t="str">
        <f>TEXT(ROUND(VLOOKUP('Perpetual Pricing'!$J$2,XE!$M$5:$N$6,2,FALSE)*BASE!J86*VLOOKUP('Perpetual Pricing'!$J$1,XE!$A:$F,6,FALSE)* (HLOOKUP($J$3,PARTNERPROGRAM!$D$7:$H$8,2,FALSE)),VLOOKUP('Perpetual Pricing'!$J$1,XE!$A:$H,8,FALSE)),VLOOKUP('Perpetual Pricing'!$J$1,XE!$A:$G,7,FALSE))</f>
        <v>7,4600</v>
      </c>
      <c r="K86" s="42" t="str">
        <f>CONCATENATE(LEFT(BASE!K86,6),VLOOKUP('Perpetual Pricing'!$J$1,XE!$A:$C,3,FALSE),MID(BASE!K86,9,1),IF('Perpetual Pricing'!$J$2="Standard","S","G"),RIGHT(BASE!K86,7))</f>
        <v>KXDW00EUSS011YZZC</v>
      </c>
    </row>
    <row r="87" spans="1:11">
      <c r="A87" s="297" t="s">
        <v>220</v>
      </c>
      <c r="B87" s="298"/>
      <c r="C87" s="299"/>
      <c r="D87" s="222" t="str">
        <f>TEXT(ROUND(VLOOKUP('Perpetual Pricing'!$J$2,XE!$M$5:$N$6,2,FALSE)*BASE!D87*VLOOKUP('Perpetual Pricing'!$J$1,XE!$A:$F,6,FALSE)* (HLOOKUP($J$3,PARTNERPROGRAM!$D$7:$H$8,2,FALSE)),VLOOKUP('Perpetual Pricing'!$J$1,XE!$A:$H,8,FALSE)),VLOOKUP('Perpetual Pricing'!$J$1,XE!$A:$G,7,FALSE))</f>
        <v>186,8600</v>
      </c>
      <c r="E87" s="42" t="str">
        <f>CONCATENATE(LEFT(BASE!E87,6),VLOOKUP('Perpetual Pricing'!$J$1,XE!$A:$C,3,FALSE),MID(BASE!E87,9,1),IF('Perpetual Pricing'!$J$2="Standard","S","G"),RIGHT(BASE!E87,7))</f>
        <v>KXDW00EUPS0300ZZZ</v>
      </c>
      <c r="F87" s="222" t="str">
        <f>TEXT(ROUND(VLOOKUP('Perpetual Pricing'!$J$2,XE!$M$5:$N$6,2,FALSE)*BASE!F87*VLOOKUP('Perpetual Pricing'!$J$1,XE!$A:$F,6,FALSE)* (HLOOKUP($J$3,PARTNERPROGRAM!$D$7:$H$8,2,FALSE)),VLOOKUP('Perpetual Pricing'!$J$1,XE!$A:$H,8,FALSE)),VLOOKUP('Perpetual Pricing'!$J$1,XE!$A:$G,7,FALSE))</f>
        <v>93,4300</v>
      </c>
      <c r="G87" s="42" t="str">
        <f>CONCATENATE(LEFT(BASE!G87,6),VLOOKUP('Perpetual Pricing'!$J$1,XE!$A:$C,3,FALSE),MID(BASE!G87,9,1),IF('Perpetual Pricing'!$J$2="Standard","S","G"),RIGHT(BASE!G87,7))</f>
        <v>KXDW00EUUS0300ZZZ</v>
      </c>
      <c r="H87" s="222" t="str">
        <f>TEXT(ROUND(VLOOKUP('Perpetual Pricing'!$J$2,XE!$M$5:$N$6,2,FALSE)*BASE!H87*VLOOKUP('Perpetual Pricing'!$J$1,XE!$A:$F,6,FALSE)* (HLOOKUP($J$3,PARTNERPROGRAM!$D$7:$H$8,2,FALSE)),VLOOKUP('Perpetual Pricing'!$J$1,XE!$A:$H,8,FALSE)),VLOOKUP('Perpetual Pricing'!$J$1,XE!$A:$G,7,FALSE))</f>
        <v>37,3800</v>
      </c>
      <c r="I87" s="42" t="str">
        <f>CONCATENATE(LEFT(BASE!I87,6),VLOOKUP('Perpetual Pricing'!$J$1,XE!$A:$C,3,FALSE),MID(BASE!I87,9,1),IF('Perpetual Pricing'!$J$2="Standard","S","G"),RIGHT(BASE!I87,7))</f>
        <v>KXDW00EUMS031YZZZ</v>
      </c>
      <c r="J87" s="70" t="s">
        <v>40</v>
      </c>
      <c r="K87" s="70" t="s">
        <v>40</v>
      </c>
    </row>
    <row r="88" spans="1:11">
      <c r="A88" s="44" t="str">
        <f>HLOOKUP($U$1,Phrasing!A:A,4,FALSE)</f>
        <v>* For higher volume sales, please contact StorageCraft.</v>
      </c>
      <c r="B88" s="57"/>
      <c r="C88" s="58"/>
      <c r="D88" s="87"/>
      <c r="E88" s="88"/>
      <c r="F88" s="87"/>
      <c r="G88" s="88"/>
      <c r="H88" s="87"/>
      <c r="I88" s="88"/>
      <c r="J88" s="87"/>
      <c r="K88" s="88"/>
    </row>
    <row r="89" spans="1:11">
      <c r="A89" s="7"/>
      <c r="B89" s="7"/>
      <c r="C89" s="8"/>
      <c r="D89" s="1"/>
      <c r="E89" s="9"/>
      <c r="F89" s="1"/>
      <c r="G89" s="9"/>
      <c r="H89" s="1"/>
      <c r="I89" s="9"/>
      <c r="J89" s="1"/>
      <c r="K89" s="9"/>
    </row>
    <row r="90" spans="1:11" ht="20.25">
      <c r="A90" s="215" t="s">
        <v>154</v>
      </c>
      <c r="B90" s="11"/>
      <c r="C90" s="11"/>
      <c r="D90" s="12"/>
      <c r="E90" s="9"/>
      <c r="F90" s="1"/>
      <c r="G90" s="9"/>
      <c r="H90" s="1"/>
      <c r="I90" s="9"/>
      <c r="J90" s="1"/>
      <c r="K90" s="13"/>
    </row>
    <row r="91" spans="1:11" ht="20.25">
      <c r="A91" s="215" t="s">
        <v>114</v>
      </c>
      <c r="B91" s="11"/>
      <c r="C91" s="11"/>
      <c r="D91" s="12"/>
      <c r="E91" s="9"/>
      <c r="F91" s="1"/>
      <c r="G91" s="9"/>
      <c r="H91" s="1"/>
      <c r="I91" s="9"/>
      <c r="J91" s="1"/>
      <c r="K91" s="13"/>
    </row>
    <row r="92" spans="1:11" ht="15.75" customHeight="1">
      <c r="A92" s="253" t="str">
        <f>HLOOKUP($U$1,Phrasing!A:A,20,FALSE)</f>
        <v>First year of maintenance is included in the purchase price.  *Premium Support requires an active Maintenance Agreement.</v>
      </c>
      <c r="B92" s="253"/>
      <c r="C92" s="254"/>
      <c r="D92" s="232" t="str">
        <f>HLOOKUP($U$1,Phrasing!A:A,16,FALSE)</f>
        <v>Competitive Upgrade Price - SRP</v>
      </c>
      <c r="E92" s="233"/>
      <c r="F92" s="233"/>
      <c r="G92" s="233"/>
      <c r="H92" s="233"/>
      <c r="I92" s="233"/>
      <c r="J92" s="233"/>
      <c r="K92" s="234"/>
    </row>
    <row r="93" spans="1:11" ht="12.75" customHeight="1">
      <c r="A93" s="253"/>
      <c r="B93" s="253"/>
      <c r="C93" s="254"/>
      <c r="D93" s="235" t="str">
        <f>HLOOKUP($U$1,Phrasing!A:A,40,FALSE)</f>
        <v>New</v>
      </c>
      <c r="E93" s="236"/>
      <c r="F93" s="237" t="str">
        <f>HLOOKUP($U$1,Phrasing!A:A,158,FALSE)</f>
        <v>Upgrade</v>
      </c>
      <c r="G93" s="238"/>
      <c r="H93" s="230" t="str">
        <f>HLOOKUP($U$1,Phrasing!A:A,170,FALSE)</f>
        <v>1Yr Maintenance</v>
      </c>
      <c r="I93" s="231"/>
      <c r="J93" s="239" t="str">
        <f>HLOOKUP($U$1,Phrasing!A:A,45,FALSE)</f>
        <v>Premium Support</v>
      </c>
      <c r="K93" s="240"/>
    </row>
    <row r="94" spans="1:11">
      <c r="A94" s="255"/>
      <c r="B94" s="255"/>
      <c r="C94" s="256"/>
      <c r="D94" s="243" t="str">
        <f>HLOOKUP($U$1,Phrasing!A:A,23,FALSE)</f>
        <v>Includes one year of Maintenance</v>
      </c>
      <c r="E94" s="244"/>
      <c r="F94" s="245" t="str">
        <f>HLOOKUP($U$1,Phrasing!A:A,23,FALSE)</f>
        <v>Includes one year of Maintenance</v>
      </c>
      <c r="G94" s="246"/>
      <c r="H94" s="228" t="str">
        <f>HLOOKUP($U$1,Phrasing!A:A,171,FALSE)</f>
        <v>Renewal</v>
      </c>
      <c r="I94" s="229"/>
      <c r="J94" s="241"/>
      <c r="K94" s="242"/>
    </row>
    <row r="95" spans="1:11">
      <c r="A95" s="97" t="str">
        <f>HLOOKUP($U$1,Phrasing!A:A,50,FALSE)</f>
        <v>Quantity</v>
      </c>
      <c r="B95" s="268" t="str">
        <f>HLOOKUP($U$1,Phrasing!A:A,18,FALSE)</f>
        <v>Discount Level</v>
      </c>
      <c r="C95" s="268"/>
      <c r="D95" s="100" t="str">
        <f>CONCATENATE(HLOOKUP($U$1,Phrasing!A:A,46,FALSE),": ",VLOOKUP('Perpetual Pricing'!$J$1,XE!$A:$B,2,FALSE))</f>
        <v>Price: EUR</v>
      </c>
      <c r="E95" s="38" t="str">
        <f>HLOOKUP($U$1,Phrasing!A:A,43,FALSE)</f>
        <v>Part Number</v>
      </c>
      <c r="F95" s="100" t="s">
        <v>12</v>
      </c>
      <c r="G95" s="38" t="str">
        <f>HLOOKUP($U$1,Phrasing!A:A,43,FALSE)</f>
        <v>Part Number</v>
      </c>
      <c r="H95" s="53" t="s">
        <v>12</v>
      </c>
      <c r="I95" s="38" t="str">
        <f>HLOOKUP($U$1,Phrasing!A:A,43,FALSE)</f>
        <v>Part Number</v>
      </c>
      <c r="J95" s="100" t="s">
        <v>12</v>
      </c>
      <c r="K95" s="38" t="str">
        <f>HLOOKUP($U$1,Phrasing!A:A,43,FALSE)</f>
        <v>Part Number</v>
      </c>
    </row>
    <row r="96" spans="1:11">
      <c r="A96" s="40" t="s">
        <v>131</v>
      </c>
      <c r="B96" s="269" t="s">
        <v>15</v>
      </c>
      <c r="C96" s="269"/>
      <c r="D96" s="85" t="str">
        <f>TEXT(ROUND(BASE!D83*VLOOKUP('Perpetual Pricing'!$J$1,XE!$A:$F,6,FALSE)*VLOOKUP('Perpetual Pricing'!$J$1,XE!$A:$L,12,FALSE)*(HLOOKUP($J$3,PARTNERPROGRAM!$D$7:$H$9,3,FALSE)),VLOOKUP('Perpetual Pricing'!$J$1,XE!$A:$H,8,FALSE)),VLOOKUP('Perpetual Pricing'!J$1,XE!$A:$G,7,FALSE))</f>
        <v>51,9100</v>
      </c>
      <c r="E96" s="42" t="str">
        <f>CONCATENATE(LEFT(BASE!E96,6),VLOOKUP('Perpetual Pricing'!$J$1,XE!$A:$C,3,FALSE),RIGHT(BASE!E96,9))</f>
        <v>KXDW00EUPC0100ZZZ</v>
      </c>
      <c r="F96" s="270" t="s">
        <v>116</v>
      </c>
      <c r="G96" s="271"/>
      <c r="H96" s="270" t="s">
        <v>117</v>
      </c>
      <c r="I96" s="271"/>
      <c r="J96" s="270" t="s">
        <v>118</v>
      </c>
      <c r="K96" s="271"/>
    </row>
    <row r="97" spans="1:11">
      <c r="A97" s="40" t="s">
        <v>135</v>
      </c>
      <c r="B97" s="269" t="s">
        <v>21</v>
      </c>
      <c r="C97" s="269"/>
      <c r="D97" s="85" t="str">
        <f>TEXT(ROUND(BASE!D84*VLOOKUP('Perpetual Pricing'!$J$1,XE!$A:$F,6,FALSE)*VLOOKUP('Perpetual Pricing'!$J$1,XE!$A:$L,12,FALSE)*(HLOOKUP($J$3,PARTNERPROGRAM!$D$7:$H$9,3,FALSE)),VLOOKUP('Perpetual Pricing'!$J$1,XE!$A:$H,8,FALSE)),VLOOKUP('Perpetual Pricing'!J$1,XE!$A:$G,7,FALSE))</f>
        <v>47,2400</v>
      </c>
      <c r="E97" s="42" t="str">
        <f>CONCATENATE(LEFT(BASE!E97,6),VLOOKUP('Perpetual Pricing'!$J$1,XE!$A:$C,3,FALSE),RIGHT(BASE!E97,9))</f>
        <v>KXDW00EUPC0100ZZA</v>
      </c>
      <c r="F97" s="271"/>
      <c r="G97" s="271"/>
      <c r="H97" s="271"/>
      <c r="I97" s="271"/>
      <c r="J97" s="271"/>
      <c r="K97" s="271"/>
    </row>
    <row r="98" spans="1:11">
      <c r="A98" s="43" t="s">
        <v>140</v>
      </c>
      <c r="B98" s="269" t="s">
        <v>27</v>
      </c>
      <c r="C98" s="269"/>
      <c r="D98" s="85" t="str">
        <f>TEXT(ROUND(BASE!D85*VLOOKUP('Perpetual Pricing'!$J$1,XE!$A:$F,6,FALSE)*VLOOKUP('Perpetual Pricing'!$J$1,XE!$A:$L,12,FALSE)*(HLOOKUP($J$3,PARTNERPROGRAM!$D$7:$H$9,3,FALSE)),VLOOKUP('Perpetual Pricing'!$J$1,XE!$A:$H,8,FALSE)),VLOOKUP('Perpetual Pricing'!J$1,XE!$A:$G,7,FALSE))</f>
        <v>39,8100</v>
      </c>
      <c r="E98" s="42" t="str">
        <f>CONCATENATE(LEFT(BASE!E98,6),VLOOKUP('Perpetual Pricing'!$J$1,XE!$A:$C,3,FALSE),RIGHT(BASE!E98,9))</f>
        <v>KXDW00EUPC0100ZZB</v>
      </c>
      <c r="F98" s="271"/>
      <c r="G98" s="271"/>
      <c r="H98" s="271"/>
      <c r="I98" s="271"/>
      <c r="J98" s="271"/>
      <c r="K98" s="271"/>
    </row>
    <row r="99" spans="1:11">
      <c r="A99" s="43" t="s">
        <v>145</v>
      </c>
      <c r="B99" s="269" t="s">
        <v>33</v>
      </c>
      <c r="C99" s="269"/>
      <c r="D99" s="85" t="str">
        <f>TEXT(ROUND(BASE!D86*VLOOKUP('Perpetual Pricing'!$J$1,XE!$A:$F,6,FALSE)*VLOOKUP('Perpetual Pricing'!$J$1,XE!$A:$L,12,FALSE)*(HLOOKUP($J$3,PARTNERPROGRAM!$D$7:$H$9,3,FALSE)),VLOOKUP('Perpetual Pricing'!$J$1,XE!$A:$H,8,FALSE)),VLOOKUP('Perpetual Pricing'!J$1,XE!$A:$G,7,FALSE))</f>
        <v>32,3400</v>
      </c>
      <c r="E99" s="42" t="str">
        <f>CONCATENATE(LEFT(BASE!E99,6),VLOOKUP('Perpetual Pricing'!$J$1,XE!$A:$C,3,FALSE),RIGHT(BASE!E99,9))</f>
        <v>KXDW00EUPC0100ZZC</v>
      </c>
      <c r="F99" s="271"/>
      <c r="G99" s="271"/>
      <c r="H99" s="271"/>
      <c r="I99" s="271"/>
      <c r="J99" s="271"/>
      <c r="K99" s="271"/>
    </row>
    <row r="100" spans="1:11">
      <c r="A100" s="44" t="str">
        <f>HLOOKUP($U$1,Phrasing!A:A,4,FALSE)</f>
        <v>* For higher volume sales, please contact StorageCraft.</v>
      </c>
      <c r="B100" s="57"/>
      <c r="C100" s="57"/>
      <c r="D100" s="87"/>
      <c r="E100" s="88"/>
      <c r="F100" s="48"/>
      <c r="G100" s="48"/>
      <c r="H100" s="48"/>
      <c r="I100" s="48"/>
      <c r="J100" s="48"/>
      <c r="K100" s="48"/>
    </row>
    <row r="101" spans="1:11">
      <c r="A101" s="44" t="s">
        <v>90</v>
      </c>
      <c r="B101" s="57"/>
      <c r="C101" s="58"/>
      <c r="D101" s="46"/>
      <c r="E101" s="60"/>
      <c r="F101" s="71"/>
      <c r="G101" s="71"/>
      <c r="H101" s="71"/>
      <c r="I101" s="71"/>
      <c r="J101" s="71"/>
      <c r="K101" s="71"/>
    </row>
    <row r="102" spans="1:11">
      <c r="A102" s="44" t="str">
        <f>IF(OR('Perpetual Pricing'!$J$1="US-USD", 'Perpetual Pricing'!$J$1="Canada-CAD",'Perpetual Pricing'!$J$1="Canada-French-CAD"),"","")</f>
        <v/>
      </c>
      <c r="B102" s="57"/>
      <c r="C102" s="58"/>
      <c r="D102" s="46"/>
      <c r="E102" s="60"/>
      <c r="F102" s="71"/>
      <c r="G102" s="71"/>
      <c r="H102" s="71"/>
      <c r="I102" s="71"/>
      <c r="J102" s="71"/>
      <c r="K102" s="71"/>
    </row>
    <row r="103" spans="1:11">
      <c r="A103" s="44"/>
      <c r="B103" s="57"/>
      <c r="C103" s="58"/>
      <c r="D103" s="46"/>
      <c r="E103" s="60"/>
      <c r="F103" s="71"/>
      <c r="G103" s="71"/>
      <c r="H103" s="71"/>
      <c r="I103" s="71"/>
      <c r="J103" s="71"/>
      <c r="K103" s="71"/>
    </row>
    <row r="104" spans="1:11" ht="20.25">
      <c r="A104" s="215" t="s">
        <v>520</v>
      </c>
      <c r="B104" s="34"/>
      <c r="C104" s="34"/>
      <c r="D104" s="34"/>
      <c r="E104" s="9"/>
      <c r="F104" s="1"/>
      <c r="G104" s="9"/>
      <c r="H104" s="1"/>
      <c r="I104" s="9"/>
      <c r="J104" s="1"/>
      <c r="K104" s="13"/>
    </row>
    <row r="105" spans="1:11" ht="15.75" customHeight="1">
      <c r="A105" s="253" t="str">
        <f>HLOOKUP($U$1,Phrasing!A:A,20,FALSE)</f>
        <v>First year of maintenance is included in the purchase price.  *Premium Support requires an active Maintenance Agreement.</v>
      </c>
      <c r="B105" s="253"/>
      <c r="C105" s="254"/>
      <c r="D105" s="259" t="str">
        <f>CONCATENATE(IF('Perpetual Pricing'!$J$2="Standard",HLOOKUP($U$1,Phrasing!A:A,48,FALSE),IF('Perpetual Pricing'!$J$2="Gov/Edu/NonProfit",HLOOKUP($U$1,Phrasing!A:A,49,FALSE),"???"))," - ",$J$3,, " - ",VLOOKUP($J$3,PARTNERPROGRAM!$U$5:$V$9,2,FALSE))</f>
        <v>Standard Pricing - Non Partner - SRP</v>
      </c>
      <c r="E105" s="259"/>
      <c r="F105" s="259"/>
      <c r="G105" s="259"/>
      <c r="H105" s="260"/>
      <c r="I105" s="260"/>
      <c r="J105" s="259"/>
      <c r="K105" s="259"/>
    </row>
    <row r="106" spans="1:11" ht="12.75" customHeight="1">
      <c r="A106" s="253"/>
      <c r="B106" s="253"/>
      <c r="C106" s="254"/>
      <c r="D106" s="235" t="str">
        <f>HLOOKUP($U$1,Phrasing!A:A,40,FALSE)</f>
        <v>New</v>
      </c>
      <c r="E106" s="236"/>
      <c r="F106" s="237" t="str">
        <f>HLOOKUP($U$1,Phrasing!A:A,158,FALSE)</f>
        <v>Upgrade</v>
      </c>
      <c r="G106" s="238"/>
      <c r="H106" s="230" t="str">
        <f>HLOOKUP($U$1,Phrasing!A:A,170,FALSE)</f>
        <v>1Yr Maintenance</v>
      </c>
      <c r="I106" s="231"/>
      <c r="J106" s="239" t="str">
        <f>HLOOKUP($U$1,Phrasing!A:A,45,FALSE)</f>
        <v>Premium Support</v>
      </c>
      <c r="K106" s="240"/>
    </row>
    <row r="107" spans="1:11">
      <c r="A107" s="255"/>
      <c r="B107" s="255"/>
      <c r="C107" s="256"/>
      <c r="D107" s="243" t="str">
        <f>HLOOKUP($U$1,Phrasing!A:A,23,FALSE)</f>
        <v>Includes one year of Maintenance</v>
      </c>
      <c r="E107" s="244"/>
      <c r="F107" s="245" t="str">
        <f>HLOOKUP($U$1,Phrasing!A:A,23,FALSE)</f>
        <v>Includes one year of Maintenance</v>
      </c>
      <c r="G107" s="246"/>
      <c r="H107" s="228" t="str">
        <f>HLOOKUP($U$1,Phrasing!A:A,171,FALSE)</f>
        <v>Renewal</v>
      </c>
      <c r="I107" s="229"/>
      <c r="J107" s="241"/>
      <c r="K107" s="242"/>
    </row>
    <row r="108" spans="1:11">
      <c r="A108" s="37"/>
      <c r="B108" s="37"/>
      <c r="C108" s="37"/>
      <c r="D108" s="100" t="str">
        <f>CONCATENATE(HLOOKUP($U$1,Phrasing!A:A,46,FALSE),": ",VLOOKUP('Perpetual Pricing'!$J$1,XE!$A:$B,2,FALSE))</f>
        <v>Price: EUR</v>
      </c>
      <c r="E108" s="75" t="str">
        <f>HLOOKUP($U$1,Phrasing!A:A,43,FALSE)</f>
        <v>Part Number</v>
      </c>
      <c r="F108" s="100" t="str">
        <f>CONCATENATE(HLOOKUP($U$1,Phrasing!A:A,46,FALSE),": ",VLOOKUP('Perpetual Pricing'!$J$1,XE!$A:$B,2,FALSE))</f>
        <v>Price: EUR</v>
      </c>
      <c r="G108" s="75" t="str">
        <f>HLOOKUP($U$1,Phrasing!A:A,43,FALSE)</f>
        <v>Part Number</v>
      </c>
      <c r="H108" s="100" t="str">
        <f>CONCATENATE(HLOOKUP($U$1,Phrasing!A:A,46,FALSE),": ",VLOOKUP('Perpetual Pricing'!$J$1,XE!$A:$B,2,FALSE))</f>
        <v>Price: EUR</v>
      </c>
      <c r="I108" s="72" t="str">
        <f>HLOOKUP($U$1,Phrasing!A:A,43,FALSE)</f>
        <v>Part Number</v>
      </c>
      <c r="J108" s="100" t="str">
        <f>CONCATENATE(HLOOKUP($U$1,Phrasing!A:A,46,FALSE),": ",VLOOKUP('Perpetual Pricing'!$J$1,XE!$A:$B,2,FALSE))</f>
        <v>Price: EUR</v>
      </c>
      <c r="K108" s="72" t="str">
        <f>HLOOKUP($U$1,Phrasing!A:A,43,FALSE)</f>
        <v>Part Number</v>
      </c>
    </row>
    <row r="109" spans="1:11">
      <c r="A109" s="257" t="s">
        <v>280</v>
      </c>
      <c r="B109" s="257"/>
      <c r="C109" s="257"/>
      <c r="D109" s="85" t="str">
        <f>TEXT(ROUND(VLOOKUP('Perpetual Pricing'!$J$2,XE!$M$5:$N$6,2,FALSE)*BASE!D109*VLOOKUP('Perpetual Pricing'!$J$1,XE!$A:$F,6,FALSE)* (HLOOKUP($J$3,PARTNERPROGRAM!$D$7:$H$8,2,FALSE)),VLOOKUP('Perpetual Pricing'!$J$1,XE!$A:$H,8,FALSE)),VLOOKUP('Perpetual Pricing'!$J$1,XE!$A:$G,7,FALSE))</f>
        <v>1274,3700</v>
      </c>
      <c r="E109" s="42" t="str">
        <f>CONCATENATE(LEFT(BASE!E109,6),VLOOKUP('Perpetual Pricing'!$J$1,XE!$A:$C,3,FALSE),MID(BASE!E109,9,1),IF('Perpetual Pricing'!$J$2="Standard","S","G"),RIGHT(BASE!E109,7))</f>
        <v>XESS00EUPS0100ZZZ</v>
      </c>
      <c r="F109" s="85" t="str">
        <f>TEXT(ROUND(VLOOKUP('Perpetual Pricing'!$J$2,XE!$M$5:$N$6,2,FALSE)*BASE!F109*VLOOKUP('Perpetual Pricing'!$J$1,XE!$A:$F,6,FALSE)* (HLOOKUP($J$3,PARTNERPROGRAM!$D$7:$H$8,2,FALSE)),VLOOKUP('Perpetual Pricing'!$J$1,XE!$A:$H,8,FALSE)),VLOOKUP('Perpetual Pricing'!$J$1,XE!$A:$G,7,FALSE))</f>
        <v>637,1800</v>
      </c>
      <c r="G109" s="42" t="str">
        <f>CONCATENATE(LEFT(BASE!G109,6),VLOOKUP('Perpetual Pricing'!$J$1,XE!$A:$C,3,FALSE),MID(BASE!G109,9,1),IF('Perpetual Pricing'!$J$2="Standard","S","G"),RIGHT(BASE!G109,7))</f>
        <v>XESS00EUUS0100ZZZ</v>
      </c>
      <c r="H109" s="85" t="str">
        <f>TEXT(ROUND(VLOOKUP('Perpetual Pricing'!$J$2,XE!$M$5:$N$6,2,FALSE)*BASE!H109*VLOOKUP('Perpetual Pricing'!$J$1,XE!$A:$F,6,FALSE)* (HLOOKUP($J$3,PARTNERPROGRAM!$D$7:$H$8,2,FALSE)),VLOOKUP('Perpetual Pricing'!$J$1,XE!$A:$H,8,FALSE)),VLOOKUP('Perpetual Pricing'!$J$1,XE!$A:$G,7,FALSE))</f>
        <v>254,8700</v>
      </c>
      <c r="I109" s="42" t="str">
        <f>CONCATENATE(LEFT(BASE!I109,6),VLOOKUP('Perpetual Pricing'!$J$1,XE!$A:$C,3,FALSE),MID(BASE!I109,9,1),IF('Perpetual Pricing'!$J$2="Standard","S","G"),RIGHT(BASE!I109,7))</f>
        <v>XESS00EUMS011YZZZ</v>
      </c>
      <c r="J109" s="85" t="str">
        <f>TEXT(ROUND(VLOOKUP('Perpetual Pricing'!$J$2,XE!$M$5:$N$6,2,FALSE)*BASE!J109*VLOOKUP('Perpetual Pricing'!$J$1,XE!$A:$F,6,FALSE)* (HLOOKUP($J$3,PARTNERPROGRAM!$D$7:$H$8,2,FALSE)),VLOOKUP('Perpetual Pricing'!$J$1,XE!$A:$H,8,FALSE)),VLOOKUP('Perpetual Pricing'!$J$1,XE!$A:$G,7,FALSE))</f>
        <v>191,1600</v>
      </c>
      <c r="K109" s="42" t="str">
        <f>CONCATENATE(LEFT(BASE!K109,6),VLOOKUP('Perpetual Pricing'!$J$1,XE!$A:$C,3,FALSE),MID(BASE!K109,9,1),IF('Perpetual Pricing'!$J$2="Standard","S","G"),RIGHT(BASE!K109,7))</f>
        <v>XESS00EUSS011YZZZ</v>
      </c>
    </row>
    <row r="110" spans="1:11">
      <c r="A110" s="257" t="s">
        <v>285</v>
      </c>
      <c r="B110" s="257"/>
      <c r="C110" s="257"/>
      <c r="D110" s="85" t="str">
        <f>TEXT(ROUND(VLOOKUP('Perpetual Pricing'!$J$2,XE!$M$5:$N$6,2,FALSE)*BASE!D110*VLOOKUP('Perpetual Pricing'!$J$1,XE!$A:$F,6,FALSE)* (HLOOKUP($J$3,PARTNERPROGRAM!$D$7:$H$8,2,FALSE)),VLOOKUP('Perpetual Pricing'!$J$1,XE!$A:$H,8,FALSE)),VLOOKUP('Perpetual Pricing'!$J$1,XE!$A:$G,7,FALSE))</f>
        <v>1354,2700</v>
      </c>
      <c r="E110" s="42" t="str">
        <f>CONCATENATE(LEFT(BASE!E110,6),VLOOKUP('Perpetual Pricing'!$J$1,XE!$A:$C,3,FALSE),MID(BASE!E110,9,1),IF('Perpetual Pricing'!$J$2="Standard","S","G"),RIGHT(BASE!E110,7))</f>
        <v>XSTD00EUPS0100ZZZ</v>
      </c>
      <c r="F110" s="85" t="str">
        <f>TEXT(ROUND(VLOOKUP('Perpetual Pricing'!$J$2,XE!$M$5:$N$6,2,FALSE)*BASE!F110*VLOOKUP('Perpetual Pricing'!$J$1,XE!$A:$F,6,FALSE)* (HLOOKUP($J$3,PARTNERPROGRAM!$D$7:$H$8,2,FALSE)),VLOOKUP('Perpetual Pricing'!$J$1,XE!$A:$H,8,FALSE)),VLOOKUP('Perpetual Pricing'!$J$1,XE!$A:$G,7,FALSE))</f>
        <v>677,1300</v>
      </c>
      <c r="G110" s="42" t="str">
        <f>CONCATENATE(LEFT(BASE!G110,6),VLOOKUP('Perpetual Pricing'!$J$1,XE!$A:$C,3,FALSE),MID(BASE!G110,9,1),IF('Perpetual Pricing'!$J$2="Standard","S","G"),RIGHT(BASE!G110,7))</f>
        <v>XSTD00EUUS0100ZZZ</v>
      </c>
      <c r="H110" s="85" t="str">
        <f>TEXT(ROUND(VLOOKUP('Perpetual Pricing'!$J$2,XE!$M$5:$N$6,2,FALSE)*BASE!H110*VLOOKUP('Perpetual Pricing'!$J$1,XE!$A:$F,6,FALSE)* (HLOOKUP($J$3,PARTNERPROGRAM!$D$7:$H$8,2,FALSE)),VLOOKUP('Perpetual Pricing'!$J$1,XE!$A:$H,8,FALSE)),VLOOKUP('Perpetual Pricing'!$J$1,XE!$A:$G,7,FALSE))</f>
        <v>270,8500</v>
      </c>
      <c r="I110" s="42" t="str">
        <f>CONCATENATE(LEFT(BASE!I110,6),VLOOKUP('Perpetual Pricing'!$J$1,XE!$A:$C,3,FALSE),MID(BASE!I110,9,1),IF('Perpetual Pricing'!$J$2="Standard","S","G"),RIGHT(BASE!I110,7))</f>
        <v>XSTD00EUMS011YZZZ</v>
      </c>
      <c r="J110" s="85" t="str">
        <f>TEXT(ROUND(VLOOKUP('Perpetual Pricing'!$J$2,XE!$M$5:$N$6,2,FALSE)*BASE!J110*VLOOKUP('Perpetual Pricing'!$J$1,XE!$A:$F,6,FALSE)* (HLOOKUP($J$3,PARTNERPROGRAM!$D$7:$H$8,2,FALSE)),VLOOKUP('Perpetual Pricing'!$J$1,XE!$A:$H,8,FALSE)),VLOOKUP('Perpetual Pricing'!$J$1,XE!$A:$G,7,FALSE))</f>
        <v>203,1400</v>
      </c>
      <c r="K110" s="42" t="str">
        <f>CONCATENATE(LEFT(BASE!K110,6),VLOOKUP('Perpetual Pricing'!$J$1,XE!$A:$C,3,FALSE),MID(BASE!K110,9,1),IF('Perpetual Pricing'!$J$2="Standard","S","G"),RIGHT(BASE!K110,7))</f>
        <v>XSTD00EUSS011YZZZ</v>
      </c>
    </row>
    <row r="111" spans="1:11">
      <c r="A111" s="272" t="s">
        <v>290</v>
      </c>
      <c r="B111" s="272"/>
      <c r="C111" s="272"/>
      <c r="D111" s="85" t="str">
        <f>TEXT(ROUND(VLOOKUP('Perpetual Pricing'!$J$2,XE!$M$5:$N$6,2,FALSE)*BASE!D111*VLOOKUP('Perpetual Pricing'!$J$1,XE!$A:$F,6,FALSE)* (HLOOKUP($J$3,PARTNERPROGRAM!$D$7:$H$8,2,FALSE)),VLOOKUP('Perpetual Pricing'!$J$1,XE!$A:$H,8,FALSE)),VLOOKUP('Perpetual Pricing'!$J$1,XE!$A:$G,7,FALSE))</f>
        <v>4302,4900</v>
      </c>
      <c r="E111" s="42" t="str">
        <f>CONCATENATE(LEFT(BASE!E111,6),VLOOKUP('Perpetual Pricing'!$J$1,XE!$A:$C,3,FALSE),MID(BASE!E111,9,1),IF('Perpetual Pricing'!$J$2="Standard","S","G"),RIGHT(BASE!E111,7))</f>
        <v>XEUM00EUUS0100ZPZ</v>
      </c>
      <c r="F111" s="271" t="s">
        <v>40</v>
      </c>
      <c r="G111" s="271"/>
      <c r="H111" s="271" t="s">
        <v>40</v>
      </c>
      <c r="I111" s="271"/>
      <c r="J111" s="271" t="s">
        <v>40</v>
      </c>
      <c r="K111" s="271"/>
    </row>
    <row r="112" spans="1:11">
      <c r="A112" s="44" t="s">
        <v>292</v>
      </c>
      <c r="B112" s="78"/>
      <c r="C112" s="78"/>
      <c r="D112" s="79"/>
      <c r="E112" s="80"/>
      <c r="F112" s="46"/>
      <c r="G112" s="80"/>
      <c r="H112" s="46"/>
      <c r="I112" s="80"/>
      <c r="J112" s="46"/>
      <c r="K112" s="80"/>
    </row>
    <row r="113" spans="1:11">
      <c r="A113" s="44" t="s">
        <v>293</v>
      </c>
      <c r="B113" s="49"/>
      <c r="C113" s="50"/>
      <c r="D113" s="35"/>
      <c r="E113" s="36"/>
      <c r="F113" s="74"/>
      <c r="G113" s="74"/>
      <c r="H113" s="74"/>
      <c r="I113" s="74"/>
      <c r="J113" s="74"/>
      <c r="K113" s="74"/>
    </row>
    <row r="114" spans="1:11">
      <c r="A114" s="44" t="s">
        <v>294</v>
      </c>
      <c r="B114" s="74"/>
      <c r="C114" s="74"/>
      <c r="D114" s="74"/>
      <c r="E114" s="74"/>
      <c r="F114" s="74"/>
      <c r="G114" s="74"/>
      <c r="H114" s="74"/>
      <c r="I114" s="74"/>
      <c r="J114" s="74"/>
      <c r="K114" s="74"/>
    </row>
    <row r="115" spans="1:11">
      <c r="A115" s="14"/>
      <c r="B115" s="10"/>
      <c r="C115" s="10"/>
      <c r="D115" s="10"/>
      <c r="E115" s="10"/>
      <c r="F115" s="10"/>
      <c r="G115" s="10"/>
      <c r="H115" s="10"/>
      <c r="I115" s="10"/>
      <c r="J115" s="10"/>
      <c r="K115" s="10"/>
    </row>
    <row r="116" spans="1:11" ht="20.25">
      <c r="A116" s="215" t="s">
        <v>279</v>
      </c>
      <c r="B116" s="19"/>
      <c r="C116" s="19"/>
      <c r="D116" s="1"/>
      <c r="E116" s="9"/>
      <c r="F116" s="1"/>
      <c r="G116" s="9"/>
      <c r="H116" s="1"/>
      <c r="I116" s="9"/>
      <c r="J116" s="1"/>
      <c r="K116" s="13"/>
    </row>
    <row r="117" spans="1:11" ht="20.25">
      <c r="A117" s="215" t="s">
        <v>79</v>
      </c>
      <c r="B117" s="19"/>
      <c r="C117" s="19"/>
      <c r="D117" s="1"/>
      <c r="E117" s="9"/>
      <c r="F117" s="1"/>
      <c r="G117" s="9"/>
      <c r="H117" s="1"/>
      <c r="I117" s="9"/>
      <c r="J117" s="1"/>
      <c r="K117" s="13"/>
    </row>
    <row r="118" spans="1:11" ht="15.75" customHeight="1">
      <c r="A118" s="253" t="str">
        <f>HLOOKUP($U$1,Phrasing!A:A,20,FALSE)</f>
        <v>First year of maintenance is included in the purchase price.  *Premium Support requires an active Maintenance Agreement.</v>
      </c>
      <c r="B118" s="253"/>
      <c r="C118" s="254"/>
      <c r="D118" s="259" t="str">
        <f>CONCATENATE(IF('Perpetual Pricing'!$J$2="Standard",HLOOKUP($U$1,Phrasing!A:A,48,FALSE),IF('Perpetual Pricing'!$J$2="Gov/Edu/NonProfit",HLOOKUP($U$1,Phrasing!A:A,49,FALSE),"???"))," - ",$J$3,, " - ",VLOOKUP($J$3,PARTNERPROGRAM!$U$5:$V$9,2,FALSE))</f>
        <v>Standard Pricing - Non Partner - SRP</v>
      </c>
      <c r="E118" s="259"/>
      <c r="F118" s="259"/>
      <c r="G118" s="259"/>
      <c r="H118" s="260"/>
      <c r="I118" s="260"/>
      <c r="J118" s="259"/>
      <c r="K118" s="259"/>
    </row>
    <row r="119" spans="1:11" ht="12.75" customHeight="1">
      <c r="A119" s="253"/>
      <c r="B119" s="253"/>
      <c r="C119" s="254"/>
      <c r="D119" s="235" t="str">
        <f>HLOOKUP($U$1,Phrasing!A:A,40,FALSE)</f>
        <v>New</v>
      </c>
      <c r="E119" s="236"/>
      <c r="F119" s="237" t="str">
        <f>HLOOKUP($U$1,Phrasing!A:A,158,FALSE)</f>
        <v>Upgrade</v>
      </c>
      <c r="G119" s="238"/>
      <c r="H119" s="230" t="str">
        <f>HLOOKUP($U$1,Phrasing!A:A,170,FALSE)</f>
        <v>1Yr Maintenance</v>
      </c>
      <c r="I119" s="231"/>
      <c r="J119" s="239" t="str">
        <f>HLOOKUP($U$1,Phrasing!A:A,45,FALSE)</f>
        <v>Premium Support</v>
      </c>
      <c r="K119" s="240"/>
    </row>
    <row r="120" spans="1:11">
      <c r="A120" s="255"/>
      <c r="B120" s="255"/>
      <c r="C120" s="256"/>
      <c r="D120" s="243" t="str">
        <f>HLOOKUP($U$1,Phrasing!A:A,23,FALSE)</f>
        <v>Includes one year of Maintenance</v>
      </c>
      <c r="E120" s="244"/>
      <c r="F120" s="245" t="str">
        <f>HLOOKUP($U$1,Phrasing!A:A,23,FALSE)</f>
        <v>Includes one year of Maintenance</v>
      </c>
      <c r="G120" s="246"/>
      <c r="H120" s="228" t="str">
        <f>HLOOKUP($U$1,Phrasing!A:A,171,FALSE)</f>
        <v>Renewal</v>
      </c>
      <c r="I120" s="229"/>
      <c r="J120" s="241"/>
      <c r="K120" s="242"/>
    </row>
    <row r="121" spans="1:11">
      <c r="A121" s="37"/>
      <c r="B121" s="37"/>
      <c r="C121" s="37"/>
      <c r="D121" s="100" t="str">
        <f>CONCATENATE(HLOOKUP($U$1,Phrasing!A:A,46,FALSE),": ",VLOOKUP('Perpetual Pricing'!$J$1,XE!$A:$B,2,FALSE))</f>
        <v>Price: EUR</v>
      </c>
      <c r="E121" s="75" t="str">
        <f>HLOOKUP($U$1,Phrasing!A:A,43,FALSE)</f>
        <v>Part Number</v>
      </c>
      <c r="F121" s="100" t="s">
        <v>12</v>
      </c>
      <c r="G121" s="75" t="str">
        <f>HLOOKUP($U$1,Phrasing!A:A,43,FALSE)</f>
        <v>Part Number</v>
      </c>
      <c r="H121" s="99" t="s">
        <v>12</v>
      </c>
      <c r="I121" s="72" t="str">
        <f>HLOOKUP($U$1,Phrasing!A:A,43,FALSE)</f>
        <v>Part Number</v>
      </c>
      <c r="J121" s="99" t="s">
        <v>12</v>
      </c>
      <c r="K121" s="72" t="str">
        <f>HLOOKUP($U$1,Phrasing!A:A,43,FALSE)</f>
        <v>Part Number</v>
      </c>
    </row>
    <row r="122" spans="1:11">
      <c r="A122" s="257" t="s">
        <v>280</v>
      </c>
      <c r="B122" s="257"/>
      <c r="C122" s="257"/>
      <c r="D122" s="85" t="str">
        <f>TEXT(ROUND(BASE!D109*VLOOKUP('Perpetual Pricing'!$J$1,XE!$A:$F,6,FALSE)*VLOOKUP('Perpetual Pricing'!$J$1,XE!$A:$L,12,FALSE)*(HLOOKUP($J$3,PARTNERPROGRAM!$D$7:$H$9,3,FALSE)),VLOOKUP('Perpetual Pricing'!$J$1,XE!$A:$H,8,FALSE)),VLOOKUP('Perpetual Pricing'!J$1,XE!$A:$G,7,FALSE))</f>
        <v>828,3400</v>
      </c>
      <c r="E122" s="42" t="str">
        <f>CONCATENATE(LEFT(BASE!E122,6),VLOOKUP('Perpetual Pricing'!$J$1,XE!$A:$C,3,FALSE),RIGHT(BASE!E122,9))</f>
        <v>XESS00EUPC0100ZZZ</v>
      </c>
      <c r="F122" s="273" t="s">
        <v>84</v>
      </c>
      <c r="G122" s="274"/>
      <c r="H122" s="270" t="s">
        <v>85</v>
      </c>
      <c r="I122" s="271"/>
      <c r="J122" s="270" t="s">
        <v>86</v>
      </c>
      <c r="K122" s="271"/>
    </row>
    <row r="123" spans="1:11">
      <c r="A123" s="257" t="s">
        <v>285</v>
      </c>
      <c r="B123" s="257"/>
      <c r="C123" s="257"/>
      <c r="D123" s="85" t="str">
        <f>TEXT(ROUND(BASE!D110*VLOOKUP('Perpetual Pricing'!$J$1,XE!$A:$F,6,FALSE)*VLOOKUP('Perpetual Pricing'!$J$1,XE!$A:$L,12,FALSE)*(HLOOKUP($J$3,PARTNERPROGRAM!$D$7:$H$9,3,FALSE)),VLOOKUP('Perpetual Pricing'!$J$1,XE!$A:$H,8,FALSE)),VLOOKUP('Perpetual Pricing'!J$1,XE!$A:$G,7,FALSE))</f>
        <v>880,2700</v>
      </c>
      <c r="E123" s="42" t="str">
        <f>CONCATENATE(LEFT(BASE!E123,6),VLOOKUP('Perpetual Pricing'!$J$1,XE!$A:$C,3,FALSE),RIGHT(BASE!E123,9))</f>
        <v>XSTD00EUPC0100ZZZ</v>
      </c>
      <c r="F123" s="271"/>
      <c r="G123" s="271"/>
      <c r="H123" s="271"/>
      <c r="I123" s="271"/>
      <c r="J123" s="271"/>
      <c r="K123" s="271"/>
    </row>
    <row r="124" spans="1:11">
      <c r="A124" s="44" t="s">
        <v>292</v>
      </c>
      <c r="B124" s="78"/>
      <c r="C124" s="78"/>
      <c r="D124" s="79"/>
      <c r="E124" s="80"/>
      <c r="F124" s="46"/>
      <c r="G124" s="80"/>
      <c r="H124" s="46"/>
      <c r="I124" s="80"/>
      <c r="J124" s="46"/>
      <c r="K124" s="80"/>
    </row>
    <row r="125" spans="1:11">
      <c r="A125" s="44" t="s">
        <v>293</v>
      </c>
      <c r="B125" s="49"/>
      <c r="C125" s="50"/>
      <c r="D125" s="35"/>
      <c r="E125" s="36"/>
      <c r="F125" s="74"/>
      <c r="G125" s="74"/>
      <c r="H125" s="74"/>
      <c r="I125" s="74"/>
      <c r="J125" s="74"/>
      <c r="K125" s="74"/>
    </row>
    <row r="126" spans="1:11">
      <c r="A126" s="44" t="str">
        <f>IF(OR('Perpetual Pricing'!$J$1="US-USD", 'Perpetual Pricing'!$J$1="Canada-CAD",'Perpetual Pricing'!$J$1="Canada-French-CAD"),"","")</f>
        <v/>
      </c>
      <c r="B126" s="10"/>
      <c r="C126" s="10"/>
      <c r="D126" s="10"/>
      <c r="E126" s="10"/>
      <c r="F126" s="10"/>
      <c r="G126" s="10"/>
      <c r="H126" s="10"/>
      <c r="I126" s="10"/>
      <c r="J126" s="10"/>
      <c r="K126" s="10"/>
    </row>
    <row r="127" spans="1:11">
      <c r="A127" s="14"/>
      <c r="B127" s="10"/>
      <c r="C127" s="10"/>
      <c r="D127" s="10"/>
      <c r="E127" s="10"/>
      <c r="F127" s="10"/>
      <c r="G127" s="10"/>
      <c r="H127" s="10"/>
      <c r="I127" s="10"/>
      <c r="J127" s="10"/>
      <c r="K127" s="10"/>
    </row>
    <row r="128" spans="1:11" ht="20.25">
      <c r="A128" s="215" t="s">
        <v>518</v>
      </c>
      <c r="B128" s="19"/>
      <c r="C128" s="19"/>
      <c r="D128" s="1"/>
      <c r="E128" s="9"/>
      <c r="F128" s="1"/>
      <c r="G128" s="9"/>
      <c r="H128" s="1"/>
      <c r="I128" s="9"/>
      <c r="J128" s="1"/>
      <c r="K128" s="13"/>
    </row>
    <row r="129" spans="1:11" ht="15.75" customHeight="1">
      <c r="A129" s="253" t="s">
        <v>2</v>
      </c>
      <c r="B129" s="253"/>
      <c r="C129" s="254"/>
      <c r="D129" s="259" t="str">
        <f>CONCATENATE(IF('Perpetual Pricing'!$J$2="Standard",HLOOKUP($U$1,Phrasing!A:A,48,FALSE),IF('Perpetual Pricing'!$J$2="Gov/Edu/NonProfit",HLOOKUP($U$1,Phrasing!A:A,49,FALSE),"???"))," - ",$J$3,, " - ",VLOOKUP($J$3,PARTNERPROGRAM!$U$5:$V$9,2,FALSE))</f>
        <v>Standard Pricing - Non Partner - SRP</v>
      </c>
      <c r="E129" s="259"/>
      <c r="F129" s="259"/>
      <c r="G129" s="259"/>
      <c r="H129" s="260"/>
      <c r="I129" s="260"/>
      <c r="J129" s="259"/>
      <c r="K129" s="259"/>
    </row>
    <row r="130" spans="1:11" ht="12.75" customHeight="1">
      <c r="A130" s="253"/>
      <c r="B130" s="253"/>
      <c r="C130" s="254"/>
      <c r="D130" s="235" t="str">
        <f>HLOOKUP($U$1,Phrasing!A:A,40,FALSE)</f>
        <v>New</v>
      </c>
      <c r="E130" s="236"/>
      <c r="F130" s="237" t="str">
        <f>HLOOKUP($U$1,Phrasing!A:A,158,FALSE)</f>
        <v>Upgrade</v>
      </c>
      <c r="G130" s="238"/>
      <c r="H130" s="230" t="str">
        <f>HLOOKUP($U$1,Phrasing!A:A,170,FALSE)</f>
        <v>1Yr Maintenance</v>
      </c>
      <c r="I130" s="231"/>
      <c r="J130" s="239" t="str">
        <f>HLOOKUP($U$1,Phrasing!A:A,45,FALSE)</f>
        <v>Premium Support</v>
      </c>
      <c r="K130" s="240"/>
    </row>
    <row r="131" spans="1:11">
      <c r="A131" s="253"/>
      <c r="B131" s="253"/>
      <c r="C131" s="254"/>
      <c r="D131" s="243" t="str">
        <f>HLOOKUP($U$1,Phrasing!A:A,23,FALSE)</f>
        <v>Includes one year of Maintenance</v>
      </c>
      <c r="E131" s="244"/>
      <c r="F131" s="245" t="str">
        <f>HLOOKUP($U$1,Phrasing!A:A,23,FALSE)</f>
        <v>Includes one year of Maintenance</v>
      </c>
      <c r="G131" s="246"/>
      <c r="H131" s="228" t="str">
        <f>HLOOKUP($U$1,Phrasing!A:A,171,FALSE)</f>
        <v>Renewal</v>
      </c>
      <c r="I131" s="229"/>
      <c r="J131" s="241"/>
      <c r="K131" s="242"/>
    </row>
    <row r="132" spans="1:11">
      <c r="A132" s="255"/>
      <c r="B132" s="255"/>
      <c r="C132" s="256"/>
      <c r="D132" s="100" t="str">
        <f>CONCATENATE(HLOOKUP($U$1,Phrasing!A:A,46,FALSE),": ",VLOOKUP('Perpetual Pricing'!$J$1,XE!$A:$B,2,FALSE))</f>
        <v>Price: EUR</v>
      </c>
      <c r="E132" s="75" t="str">
        <f>HLOOKUP($U$1,Phrasing!A:A,43,FALSE)</f>
        <v>Part Number</v>
      </c>
      <c r="F132" s="100" t="str">
        <f>CONCATENATE(HLOOKUP($U$1,Phrasing!A:A,46,FALSE),": ",VLOOKUP('Perpetual Pricing'!$J$1,XE!$A:$B,2,FALSE))</f>
        <v>Price: EUR</v>
      </c>
      <c r="G132" s="75" t="str">
        <f>HLOOKUP($U$1,Phrasing!A:A,43,FALSE)</f>
        <v>Part Number</v>
      </c>
      <c r="H132" s="100" t="str">
        <f>CONCATENATE(HLOOKUP($U$1,Phrasing!A:A,46,FALSE),": ",VLOOKUP('Perpetual Pricing'!$J$1,XE!$A:$B,2,FALSE))</f>
        <v>Price: EUR</v>
      </c>
      <c r="I132" s="72" t="str">
        <f>HLOOKUP($U$1,Phrasing!A:A,43,FALSE)</f>
        <v>Part Number</v>
      </c>
      <c r="J132" s="100" t="str">
        <f>CONCATENATE(HLOOKUP($U$1,Phrasing!A:A,46,FALSE),": ",VLOOKUP('Perpetual Pricing'!$J$1,XE!$A:$B,2,FALSE))</f>
        <v>Price: EUR</v>
      </c>
      <c r="K132" s="72" t="str">
        <f>HLOOKUP($U$1,Phrasing!A:A,43,FALSE)</f>
        <v>Part Number</v>
      </c>
    </row>
    <row r="133" spans="1:11">
      <c r="A133" s="257" t="s">
        <v>298</v>
      </c>
      <c r="B133" s="257"/>
      <c r="C133" s="257"/>
      <c r="D133" s="85" t="str">
        <f>TEXT(ROUND(VLOOKUP('Perpetual Pricing'!$J$2,XE!$M$5:$N$6,2,FALSE)*BASE!D132*VLOOKUP('Perpetual Pricing'!$J$1,XE!$A:$F,6,FALSE)* (HLOOKUP($J$3,PARTNERPROGRAM!$D$7:$H$8,2,FALSE)),VLOOKUP('Perpetual Pricing'!$J$1,XE!$A:$H,8,FALSE)),VLOOKUP('Perpetual Pricing'!$J$1,XE!$A:$G,7,FALSE))</f>
        <v>315,600</v>
      </c>
      <c r="E133" s="42" t="str">
        <f>CONCATENATE(LEFT(BASE!E132,6),VLOOKUP('Perpetual Pricing'!$J$1,XE!$A:$C,3,FALSE),MID(BASE!E132,9,1),IF('Perpetual Pricing'!$J$2="Standard","S","G"),RIGHT(BASE!E132,7))</f>
        <v>XSVS00EUPS0100ZZZ</v>
      </c>
      <c r="F133" s="85" t="str">
        <f>TEXT(ROUND(VLOOKUP('Perpetual Pricing'!$J$2,XE!$M$5:$N$6,2,FALSE)*BASE!F132*VLOOKUP('Perpetual Pricing'!$J$1,XE!$A:$F,6,FALSE)* (HLOOKUP($J$3,PARTNERPROGRAM!$D$7:$H$8,2,FALSE)),VLOOKUP('Perpetual Pricing'!$J$1,XE!$A:$H,8,FALSE)),VLOOKUP('Perpetual Pricing'!$J$1,XE!$A:$G,7,FALSE))</f>
        <v>157,800</v>
      </c>
      <c r="G133" s="42" t="str">
        <f>CONCATENATE(LEFT(BASE!G132,6),VLOOKUP('Perpetual Pricing'!$J$1,XE!$A:$C,3,FALSE),MID(BASE!G132,9,1),IF('Perpetual Pricing'!$J$2="Standard","S","G"),RIGHT(BASE!G132,7))</f>
        <v>XSVS00EUUS0100ZZZ</v>
      </c>
      <c r="H133" s="85" t="str">
        <f>TEXT(ROUND(VLOOKUP('Perpetual Pricing'!$J$2,XE!$M$5:$N$6,2,FALSE)*BASE!H132*VLOOKUP('Perpetual Pricing'!$J$1,XE!$A:$F,6,FALSE)* (HLOOKUP($J$3,PARTNERPROGRAM!$D$7:$H$8,2,FALSE)),VLOOKUP('Perpetual Pricing'!$J$1,XE!$A:$H,8,FALSE)),VLOOKUP('Perpetual Pricing'!$J$1,XE!$A:$G,7,FALSE))</f>
        <v>63,1200</v>
      </c>
      <c r="I133" s="42" t="str">
        <f>CONCATENATE(LEFT(BASE!I132,6),VLOOKUP('Perpetual Pricing'!$J$1,XE!$A:$C,3,FALSE),MID(BASE!I132,9,1),IF('Perpetual Pricing'!$J$2="Standard","S","G"),RIGHT(BASE!I132,7))</f>
        <v>XSVS00EUMS011YZZZ</v>
      </c>
      <c r="J133" s="85" t="str">
        <f>TEXT(ROUND(VLOOKUP('Perpetual Pricing'!$J$2,XE!$M$5:$N$6,2,FALSE)*BASE!J132*VLOOKUP('Perpetual Pricing'!$J$1,XE!$A:$F,6,FALSE)* (HLOOKUP($J$3,PARTNERPROGRAM!$D$7:$H$8,2,FALSE)),VLOOKUP('Perpetual Pricing'!$J$1,XE!$A:$H,8,FALSE)),VLOOKUP('Perpetual Pricing'!$J$1,XE!$A:$G,7,FALSE))</f>
        <v>47,3400</v>
      </c>
      <c r="K133" s="42" t="str">
        <f>CONCATENATE(LEFT(BASE!K132,6),VLOOKUP('Perpetual Pricing'!$J$1,XE!$A:$C,3,FALSE),MID(BASE!K132,9,1),IF('Perpetual Pricing'!$J$2="Standard","S","G"),RIGHT(BASE!K132,7))</f>
        <v>XSVS00EUSS011YZZZ</v>
      </c>
    </row>
    <row r="134" spans="1:11">
      <c r="A134" s="257" t="s">
        <v>303</v>
      </c>
      <c r="B134" s="257"/>
      <c r="C134" s="257"/>
      <c r="D134" s="85" t="str">
        <f>TEXT(ROUND(VLOOKUP('Perpetual Pricing'!$J$2,XE!$M$5:$N$6,2,FALSE)*BASE!D133*VLOOKUP('Perpetual Pricing'!$J$1,XE!$A:$F,6,FALSE)* (HLOOKUP($J$3,PARTNERPROGRAM!$D$7:$H$8,2,FALSE)),VLOOKUP('Perpetual Pricing'!$J$1,XE!$A:$H,8,FALSE)),VLOOKUP('Perpetual Pricing'!$J$1,XE!$A:$G,7,FALSE))</f>
        <v>794,9800</v>
      </c>
      <c r="E134" s="42" t="str">
        <f>CONCATENATE(LEFT(BASE!E133,6),VLOOKUP('Perpetual Pricing'!$J$1,XE!$A:$C,3,FALSE),MID(BASE!E133,9,1),IF('Perpetual Pricing'!$J$2="Standard","S","G"),RIGHT(BASE!E133,7))</f>
        <v>XSVS00EUPS0300ZZZ</v>
      </c>
      <c r="F134" s="85" t="str">
        <f>TEXT(ROUND(VLOOKUP('Perpetual Pricing'!$J$2,XE!$M$5:$N$6,2,FALSE)*BASE!F133*VLOOKUP('Perpetual Pricing'!$J$1,XE!$A:$F,6,FALSE)* (HLOOKUP($J$3,PARTNERPROGRAM!$D$7:$H$8,2,FALSE)),VLOOKUP('Perpetual Pricing'!$J$1,XE!$A:$H,8,FALSE)),VLOOKUP('Perpetual Pricing'!$J$1,XE!$A:$G,7,FALSE))</f>
        <v>397,4900</v>
      </c>
      <c r="G134" s="42" t="str">
        <f>CONCATENATE(LEFT(BASE!G133,6),VLOOKUP('Perpetual Pricing'!$J$1,XE!$A:$C,3,FALSE),MID(BASE!G133,9,1),IF('Perpetual Pricing'!$J$2="Standard","S","G"),RIGHT(BASE!G133,7))</f>
        <v>XSVS00EUUS0300ZZZ</v>
      </c>
      <c r="H134" s="85" t="str">
        <f>TEXT(ROUND(VLOOKUP('Perpetual Pricing'!$J$2,XE!$M$5:$N$6,2,FALSE)*BASE!H133*VLOOKUP('Perpetual Pricing'!$J$1,XE!$A:$F,6,FALSE)* (HLOOKUP($J$3,PARTNERPROGRAM!$D$7:$H$8,2,FALSE)),VLOOKUP('Perpetual Pricing'!$J$1,XE!$A:$H,8,FALSE)),VLOOKUP('Perpetual Pricing'!$J$1,XE!$A:$G,7,FALSE))</f>
        <v>159,00</v>
      </c>
      <c r="I134" s="42" t="str">
        <f>CONCATENATE(LEFT(BASE!I133,6),VLOOKUP('Perpetual Pricing'!$J$1,XE!$A:$C,3,FALSE),MID(BASE!I133,9,1),IF('Perpetual Pricing'!$J$2="Standard","S","G"),RIGHT(BASE!I133,7))</f>
        <v>XSVS00EUMS031YZZZ</v>
      </c>
      <c r="J134" s="85" t="str">
        <f>TEXT(ROUND(VLOOKUP('Perpetual Pricing'!$J$2,XE!$M$5:$N$6,2,FALSE)*BASE!J133*VLOOKUP('Perpetual Pricing'!$J$1,XE!$A:$F,6,FALSE)* (HLOOKUP($J$3,PARTNERPROGRAM!$D$7:$H$8,2,FALSE)),VLOOKUP('Perpetual Pricing'!$J$1,XE!$A:$H,8,FALSE)),VLOOKUP('Perpetual Pricing'!$J$1,XE!$A:$G,7,FALSE))</f>
        <v>119,2500</v>
      </c>
      <c r="K134" s="42" t="str">
        <f>CONCATENATE(LEFT(BASE!K133,6),VLOOKUP('Perpetual Pricing'!$J$1,XE!$A:$C,3,FALSE),MID(BASE!K133,9,1),IF('Perpetual Pricing'!$J$2="Standard","S","G"),RIGHT(BASE!K133,7))</f>
        <v>XSVS00EUSS031YZZZ</v>
      </c>
    </row>
    <row r="135" spans="1:11">
      <c r="A135" s="257" t="s">
        <v>308</v>
      </c>
      <c r="B135" s="257"/>
      <c r="C135" s="257"/>
      <c r="D135" s="85" t="str">
        <f>TEXT(ROUND(VLOOKUP('Perpetual Pricing'!$J$2,XE!$M$5:$N$6,2,FALSE)*BASE!D134*VLOOKUP('Perpetual Pricing'!$J$1,XE!$A:$F,6,FALSE)* (HLOOKUP($J$3,PARTNERPROGRAM!$D$7:$H$8,2,FALSE)),VLOOKUP('Perpetual Pricing'!$J$1,XE!$A:$H,8,FALSE)),VLOOKUP('Perpetual Pricing'!$J$1,XE!$A:$G,7,FALSE))</f>
        <v>1913,5500</v>
      </c>
      <c r="E135" s="42" t="str">
        <f>CONCATENATE(LEFT(BASE!E134,6),VLOOKUP('Perpetual Pricing'!$J$1,XE!$A:$C,3,FALSE),MID(BASE!E134,9,1),IF('Perpetual Pricing'!$J$2="Standard","S","G"),RIGHT(BASE!E134,7))</f>
        <v>XSVS00EUPS1000ZZZ</v>
      </c>
      <c r="F135" s="85" t="str">
        <f>TEXT(ROUND(VLOOKUP('Perpetual Pricing'!$J$2,XE!$M$5:$N$6,2,FALSE)*BASE!F134*VLOOKUP('Perpetual Pricing'!$J$1,XE!$A:$F,6,FALSE)* (HLOOKUP($J$3,PARTNERPROGRAM!$D$7:$H$8,2,FALSE)),VLOOKUP('Perpetual Pricing'!$J$1,XE!$A:$H,8,FALSE)),VLOOKUP('Perpetual Pricing'!$J$1,XE!$A:$G,7,FALSE))</f>
        <v>956,7800</v>
      </c>
      <c r="G135" s="42" t="str">
        <f>CONCATENATE(LEFT(BASE!G134,6),VLOOKUP('Perpetual Pricing'!$J$1,XE!$A:$C,3,FALSE),MID(BASE!G134,9,1),IF('Perpetual Pricing'!$J$2="Standard","S","G"),RIGHT(BASE!G134,7))</f>
        <v>XSVS00EUUS1000ZZZ</v>
      </c>
      <c r="H135" s="85" t="str">
        <f>TEXT(ROUND(VLOOKUP('Perpetual Pricing'!$J$2,XE!$M$5:$N$6,2,FALSE)*BASE!H134*VLOOKUP('Perpetual Pricing'!$J$1,XE!$A:$F,6,FALSE)* (HLOOKUP($J$3,PARTNERPROGRAM!$D$7:$H$8,2,FALSE)),VLOOKUP('Perpetual Pricing'!$J$1,XE!$A:$H,8,FALSE)),VLOOKUP('Perpetual Pricing'!$J$1,XE!$A:$G,7,FALSE))</f>
        <v>382,7100</v>
      </c>
      <c r="I135" s="42" t="str">
        <f>CONCATENATE(LEFT(BASE!I134,6),VLOOKUP('Perpetual Pricing'!$J$1,XE!$A:$C,3,FALSE),MID(BASE!I134,9,1),IF('Perpetual Pricing'!$J$2="Standard","S","G"),RIGHT(BASE!I134,7))</f>
        <v>XSVS00EUMS101YZZZ</v>
      </c>
      <c r="J135" s="85" t="str">
        <f>TEXT(ROUND(VLOOKUP('Perpetual Pricing'!$J$2,XE!$M$5:$N$6,2,FALSE)*BASE!J134*VLOOKUP('Perpetual Pricing'!$J$1,XE!$A:$F,6,FALSE)* (HLOOKUP($J$3,PARTNERPROGRAM!$D$7:$H$8,2,FALSE)),VLOOKUP('Perpetual Pricing'!$J$1,XE!$A:$H,8,FALSE)),VLOOKUP('Perpetual Pricing'!$J$1,XE!$A:$G,7,FALSE))</f>
        <v>287,0300</v>
      </c>
      <c r="K135" s="42" t="str">
        <f>CONCATENATE(LEFT(BASE!K134,6),VLOOKUP('Perpetual Pricing'!$J$1,XE!$A:$C,3,FALSE),MID(BASE!K134,9,1),IF('Perpetual Pricing'!$J$2="Standard","S","G"),RIGHT(BASE!K134,7))</f>
        <v>XSVS00EUSS101YZZZ</v>
      </c>
    </row>
    <row r="136" spans="1:11">
      <c r="A136" s="257" t="s">
        <v>313</v>
      </c>
      <c r="B136" s="257"/>
      <c r="C136" s="257"/>
      <c r="D136" s="271" t="s">
        <v>314</v>
      </c>
      <c r="E136" s="271"/>
      <c r="F136" s="85" t="str">
        <f>TEXT(ROUND(VLOOKUP('Perpetual Pricing'!$J$2,XE!$M$5:$N$6,2,FALSE)*BASE!F135*VLOOKUP('Perpetual Pricing'!$J$1,XE!$A:$F,6,FALSE)* (HLOOKUP($J$3,PARTNERPROGRAM!$D$7:$H$8,2,FALSE)),VLOOKUP('Perpetual Pricing'!$J$1,XE!$A:$H,8,FALSE)),VLOOKUP('Perpetual Pricing'!$J$1,XE!$A:$G,7,FALSE))</f>
        <v>517,3400</v>
      </c>
      <c r="G136" s="42" t="str">
        <f>CONCATENATE(LEFT(BASE!G135,6),VLOOKUP('Perpetual Pricing'!$J$1,XE!$A:$C,3,FALSE),MID(BASE!G135,9,1),IF('Perpetual Pricing'!$J$2="Standard","S","G"),RIGHT(BASE!G135,7))</f>
        <v>XSVS00EUUS0600ZZZ</v>
      </c>
      <c r="H136" s="85" t="str">
        <f>TEXT(ROUND(VLOOKUP('Perpetual Pricing'!$J$2,XE!$M$5:$N$6,2,FALSE)*BASE!H135*VLOOKUP('Perpetual Pricing'!$J$1,XE!$A:$F,6,FALSE)* (HLOOKUP($J$3,PARTNERPROGRAM!$D$7:$H$8,2,FALSE)),VLOOKUP('Perpetual Pricing'!$J$1,XE!$A:$H,8,FALSE)),VLOOKUP('Perpetual Pricing'!$J$1,XE!$A:$G,7,FALSE))</f>
        <v>206,9400</v>
      </c>
      <c r="I136" s="42" t="str">
        <f>CONCATENATE(LEFT(BASE!I135,6),VLOOKUP('Perpetual Pricing'!$J$1,XE!$A:$C,3,FALSE),MID(BASE!I135,9,1),IF('Perpetual Pricing'!$J$2="Standard","S","G"),RIGHT(BASE!I135,7))</f>
        <v>XSVS00EUMS061YZZZ</v>
      </c>
      <c r="J136" s="85" t="str">
        <f>TEXT(ROUND(VLOOKUP('Perpetual Pricing'!$J$2,XE!$M$5:$N$6,2,FALSE)*BASE!J135*VLOOKUP('Perpetual Pricing'!$J$1,XE!$A:$F,6,FALSE)* (HLOOKUP($J$3,PARTNERPROGRAM!$D$7:$H$8,2,FALSE)),VLOOKUP('Perpetual Pricing'!$J$1,XE!$A:$H,8,FALSE)),VLOOKUP('Perpetual Pricing'!$J$1,XE!$A:$G,7,FALSE))</f>
        <v>155,200</v>
      </c>
      <c r="K136" s="42" t="str">
        <f>CONCATENATE(LEFT(BASE!K135,6),VLOOKUP('Perpetual Pricing'!$J$1,XE!$A:$C,3,FALSE),MID(BASE!K135,9,1),IF('Perpetual Pricing'!$J$2="Standard","S","G"),RIGHT(BASE!K135,7))</f>
        <v>XSVS00EUSS061YZZZ</v>
      </c>
    </row>
    <row r="137" spans="1:11">
      <c r="A137" s="257" t="s">
        <v>318</v>
      </c>
      <c r="B137" s="257"/>
      <c r="C137" s="257"/>
      <c r="D137" s="271"/>
      <c r="E137" s="271"/>
      <c r="F137" s="85" t="str">
        <f>TEXT(ROUND(VLOOKUP('Perpetual Pricing'!$J$2,XE!$M$5:$N$6,2,FALSE)*BASE!F136*VLOOKUP('Perpetual Pricing'!$J$1,XE!$A:$F,6,FALSE)* (HLOOKUP($J$3,PARTNERPROGRAM!$D$7:$H$8,2,FALSE)),VLOOKUP('Perpetual Pricing'!$J$1,XE!$A:$H,8,FALSE)),VLOOKUP('Perpetual Pricing'!$J$1,XE!$A:$G,7,FALSE))</f>
        <v>757,0300</v>
      </c>
      <c r="G137" s="42" t="str">
        <f>CONCATENATE(LEFT(BASE!G136,6),VLOOKUP('Perpetual Pricing'!$J$1,XE!$A:$C,3,FALSE),MID(BASE!G136,9,1),IF('Perpetual Pricing'!$J$2="Standard","S","G"),RIGHT(BASE!G136,7))</f>
        <v>XSVS00EUUS1200ZZZ</v>
      </c>
      <c r="H137" s="85" t="str">
        <f>TEXT(ROUND(VLOOKUP('Perpetual Pricing'!$J$2,XE!$M$5:$N$6,2,FALSE)*BASE!H136*VLOOKUP('Perpetual Pricing'!$J$1,XE!$A:$F,6,FALSE)* (HLOOKUP($J$3,PARTNERPROGRAM!$D$7:$H$8,2,FALSE)),VLOOKUP('Perpetual Pricing'!$J$1,XE!$A:$H,8,FALSE)),VLOOKUP('Perpetual Pricing'!$J$1,XE!$A:$G,7,FALSE))</f>
        <v>302,8100</v>
      </c>
      <c r="I137" s="42" t="str">
        <f>CONCATENATE(LEFT(BASE!I136,6),VLOOKUP('Perpetual Pricing'!$J$1,XE!$A:$C,3,FALSE),MID(BASE!I136,9,1),IF('Perpetual Pricing'!$J$2="Standard","S","G"),RIGHT(BASE!I136,7))</f>
        <v>XSVS00EUMS121YZZZ</v>
      </c>
      <c r="J137" s="85" t="str">
        <f>TEXT(ROUND(VLOOKUP('Perpetual Pricing'!$J$2,XE!$M$5:$N$6,2,FALSE)*BASE!J136*VLOOKUP('Perpetual Pricing'!$J$1,XE!$A:$F,6,FALSE)* (HLOOKUP($J$3,PARTNERPROGRAM!$D$7:$H$8,2,FALSE)),VLOOKUP('Perpetual Pricing'!$J$1,XE!$A:$H,8,FALSE)),VLOOKUP('Perpetual Pricing'!$J$1,XE!$A:$G,7,FALSE))</f>
        <v>227,1100</v>
      </c>
      <c r="K137" s="42" t="str">
        <f>CONCATENATE(LEFT(BASE!K136,6),VLOOKUP('Perpetual Pricing'!$J$1,XE!$A:$C,3,FALSE),MID(BASE!K136,9,1),IF('Perpetual Pricing'!$J$2="Standard","S","G"),RIGHT(BASE!K136,7))</f>
        <v>XSVS00EUSS121YZZZ</v>
      </c>
    </row>
    <row r="138" spans="1:11">
      <c r="A138" s="257" t="s">
        <v>322</v>
      </c>
      <c r="B138" s="257"/>
      <c r="C138" s="257"/>
      <c r="D138" s="271"/>
      <c r="E138" s="271"/>
      <c r="F138" s="85" t="str">
        <f>TEXT(ROUND(VLOOKUP('Perpetual Pricing'!$J$2,XE!$M$5:$N$6,2,FALSE)*BASE!F137*VLOOKUP('Perpetual Pricing'!$J$1,XE!$A:$F,6,FALSE)* (HLOOKUP($J$3,PARTNERPROGRAM!$D$7:$H$8,2,FALSE)),VLOOKUP('Perpetual Pricing'!$J$1,XE!$A:$H,8,FALSE)),VLOOKUP('Perpetual Pricing'!$J$1,XE!$A:$G,7,FALSE))</f>
        <v>1498,0800</v>
      </c>
      <c r="G138" s="42" t="str">
        <f>CONCATENATE(LEFT(BASE!G137,6),VLOOKUP('Perpetual Pricing'!$J$1,XE!$A:$C,3,FALSE),MID(BASE!G137,9,1),IF('Perpetual Pricing'!$J$2="Standard","S","G"),RIGHT(BASE!G137,7))</f>
        <v>XSVS00EUUS2400ZZZ</v>
      </c>
      <c r="H138" s="85" t="str">
        <f>TEXT(ROUND(VLOOKUP('Perpetual Pricing'!$J$2,XE!$M$5:$N$6,2,FALSE)*BASE!H137*VLOOKUP('Perpetual Pricing'!$J$1,XE!$A:$F,6,FALSE)* (HLOOKUP($J$3,PARTNERPROGRAM!$D$7:$H$8,2,FALSE)),VLOOKUP('Perpetual Pricing'!$J$1,XE!$A:$H,8,FALSE)),VLOOKUP('Perpetual Pricing'!$J$1,XE!$A:$G,7,FALSE))</f>
        <v>599,2300</v>
      </c>
      <c r="I138" s="42" t="str">
        <f>CONCATENATE(LEFT(BASE!I137,6),VLOOKUP('Perpetual Pricing'!$J$1,XE!$A:$C,3,FALSE),MID(BASE!I137,9,1),IF('Perpetual Pricing'!$J$2="Standard","S","G"),RIGHT(BASE!I137,7))</f>
        <v>XSVS00EUMS241YZZZ</v>
      </c>
      <c r="J138" s="85" t="str">
        <f>TEXT(ROUND(VLOOKUP('Perpetual Pricing'!$J$2,XE!$M$5:$N$6,2,FALSE)*BASE!J137*VLOOKUP('Perpetual Pricing'!$J$1,XE!$A:$F,6,FALSE)* (HLOOKUP($J$3,PARTNERPROGRAM!$D$7:$H$8,2,FALSE)),VLOOKUP('Perpetual Pricing'!$J$1,XE!$A:$H,8,FALSE)),VLOOKUP('Perpetual Pricing'!$J$1,XE!$A:$G,7,FALSE))</f>
        <v>449,4200</v>
      </c>
      <c r="K138" s="42" t="str">
        <f>CONCATENATE(LEFT(BASE!K137,6),VLOOKUP('Perpetual Pricing'!$J$1,XE!$A:$C,3,FALSE),MID(BASE!K137,9,1),IF('Perpetual Pricing'!$J$2="Standard","S","G"),RIGHT(BASE!K137,7))</f>
        <v>XSVS00EUSS241YZZZ</v>
      </c>
    </row>
    <row r="139" spans="1:11">
      <c r="A139" s="257" t="s">
        <v>326</v>
      </c>
      <c r="B139" s="257"/>
      <c r="C139" s="257"/>
      <c r="D139" s="271"/>
      <c r="E139" s="271"/>
      <c r="F139" s="85" t="str">
        <f>TEXT(ROUND(VLOOKUP('Perpetual Pricing'!$J$2,XE!$M$5:$N$6,2,FALSE)*BASE!F138*VLOOKUP('Perpetual Pricing'!$J$1,XE!$A:$F,6,FALSE)* (HLOOKUP($J$3,PARTNERPROGRAM!$D$7:$H$8,2,FALSE)),VLOOKUP('Perpetual Pricing'!$J$1,XE!$A:$H,8,FALSE)),VLOOKUP('Perpetual Pricing'!$J$1,XE!$A:$G,7,FALSE))</f>
        <v>3096,0400</v>
      </c>
      <c r="G139" s="42" t="str">
        <f>CONCATENATE(LEFT(BASE!G138,6),VLOOKUP('Perpetual Pricing'!$J$1,XE!$A:$C,3,FALSE),MID(BASE!G138,9,1),IF('Perpetual Pricing'!$J$2="Standard","S","G"),RIGHT(BASE!G138,7))</f>
        <v>XSVS00EUUS5000ZZZ</v>
      </c>
      <c r="H139" s="85" t="str">
        <f>TEXT(ROUND(VLOOKUP('Perpetual Pricing'!$J$2,XE!$M$5:$N$6,2,FALSE)*BASE!H138*VLOOKUP('Perpetual Pricing'!$J$1,XE!$A:$F,6,FALSE)* (HLOOKUP($J$3,PARTNERPROGRAM!$D$7:$H$8,2,FALSE)),VLOOKUP('Perpetual Pricing'!$J$1,XE!$A:$H,8,FALSE)),VLOOKUP('Perpetual Pricing'!$J$1,XE!$A:$G,7,FALSE))</f>
        <v>1238,4100</v>
      </c>
      <c r="I139" s="42" t="str">
        <f>CONCATENATE(LEFT(BASE!I138,6),VLOOKUP('Perpetual Pricing'!$J$1,XE!$A:$C,3,FALSE),MID(BASE!I138,9,1),IF('Perpetual Pricing'!$J$2="Standard","S","G"),RIGHT(BASE!I138,7))</f>
        <v>XSVS00EUMS501YZZZ</v>
      </c>
      <c r="J139" s="85" t="str">
        <f>TEXT(ROUND(VLOOKUP('Perpetual Pricing'!$J$2,XE!$M$5:$N$6,2,FALSE)*BASE!J138*VLOOKUP('Perpetual Pricing'!$J$1,XE!$A:$F,6,FALSE)* (HLOOKUP($J$3,PARTNERPROGRAM!$D$7:$H$8,2,FALSE)),VLOOKUP('Perpetual Pricing'!$J$1,XE!$A:$H,8,FALSE)),VLOOKUP('Perpetual Pricing'!$J$1,XE!$A:$G,7,FALSE))</f>
        <v>928,8100</v>
      </c>
      <c r="K139" s="42" t="str">
        <f>CONCATENATE(LEFT(BASE!K138,6),VLOOKUP('Perpetual Pricing'!$J$1,XE!$A:$C,3,FALSE),MID(BASE!K138,9,1),IF('Perpetual Pricing'!$J$2="Standard","S","G"),RIGHT(BASE!K138,7))</f>
        <v>XSVS00EUSS501YZZZ</v>
      </c>
    </row>
    <row r="140" spans="1:11">
      <c r="A140" s="44" t="s">
        <v>278</v>
      </c>
      <c r="B140" s="49"/>
      <c r="C140" s="50"/>
      <c r="D140" s="35"/>
      <c r="E140" s="36"/>
      <c r="F140" s="35"/>
      <c r="G140" s="36"/>
      <c r="H140" s="35"/>
      <c r="I140" s="36"/>
      <c r="J140" s="35"/>
      <c r="K140" s="36"/>
    </row>
    <row r="141" spans="1:11">
      <c r="A141" s="258" t="s">
        <v>485</v>
      </c>
      <c r="B141" s="258"/>
      <c r="C141" s="258"/>
      <c r="D141" s="258"/>
      <c r="E141" s="258"/>
      <c r="F141" s="258"/>
      <c r="G141" s="258"/>
      <c r="H141" s="258"/>
      <c r="I141" s="258"/>
      <c r="J141" s="258"/>
      <c r="K141" s="258"/>
    </row>
    <row r="142" spans="1:1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</row>
    <row r="143" spans="1:11" ht="20.25">
      <c r="A143" s="215" t="s">
        <v>517</v>
      </c>
      <c r="B143" s="19"/>
      <c r="C143" s="19"/>
      <c r="D143" s="4"/>
      <c r="E143" s="20"/>
      <c r="F143" s="1"/>
      <c r="G143" s="9"/>
      <c r="H143" s="1"/>
      <c r="I143" s="9"/>
      <c r="J143" s="1"/>
      <c r="K143" s="13"/>
    </row>
    <row r="144" spans="1:11" ht="15.75" customHeight="1">
      <c r="A144" s="253" t="s">
        <v>2</v>
      </c>
      <c r="B144" s="253"/>
      <c r="C144" s="254"/>
      <c r="D144" s="259" t="str">
        <f>CONCATENATE(IF('Perpetual Pricing'!$J$2="Standard",HLOOKUP($U$1,Phrasing!A:A,48,FALSE),IF('Perpetual Pricing'!$J$2="Gov/Edu/NonProfit",HLOOKUP($U$1,Phrasing!A:A,49,FALSE),"???"))," - ",$J$3,, " - ",VLOOKUP($J$3,PARTNERPROGRAM!$U$5:$V$9,2,FALSE))</f>
        <v>Standard Pricing - Non Partner - SRP</v>
      </c>
      <c r="E144" s="259"/>
      <c r="F144" s="259"/>
      <c r="G144" s="259"/>
      <c r="H144" s="260"/>
      <c r="I144" s="260"/>
      <c r="J144" s="259"/>
      <c r="K144" s="259"/>
    </row>
    <row r="145" spans="1:11" ht="12.75" customHeight="1">
      <c r="A145" s="253"/>
      <c r="B145" s="253"/>
      <c r="C145" s="254"/>
      <c r="D145" s="235" t="str">
        <f>HLOOKUP($U$1,Phrasing!A:A,40,FALSE)</f>
        <v>New</v>
      </c>
      <c r="E145" s="236"/>
      <c r="F145" s="237" t="str">
        <f>HLOOKUP($U$1,Phrasing!A:A,158,FALSE)</f>
        <v>Upgrade</v>
      </c>
      <c r="G145" s="238"/>
      <c r="H145" s="230" t="str">
        <f>HLOOKUP($U$1,Phrasing!A:A,170,FALSE)</f>
        <v>1Yr Maintenance</v>
      </c>
      <c r="I145" s="231"/>
      <c r="J145" s="239" t="str">
        <f>HLOOKUP($U$1,Phrasing!A:A,45,FALSE)</f>
        <v>Premium Support</v>
      </c>
      <c r="K145" s="240"/>
    </row>
    <row r="146" spans="1:11" ht="12.75" customHeight="1">
      <c r="A146" s="253"/>
      <c r="B146" s="253"/>
      <c r="C146" s="254"/>
      <c r="D146" s="243" t="str">
        <f>HLOOKUP($U$1,Phrasing!A:A,23,FALSE)</f>
        <v>Includes one year of Maintenance</v>
      </c>
      <c r="E146" s="244"/>
      <c r="F146" s="245" t="str">
        <f>HLOOKUP($U$1,Phrasing!A:A,23,FALSE)</f>
        <v>Includes one year of Maintenance</v>
      </c>
      <c r="G146" s="246"/>
      <c r="H146" s="228" t="str">
        <f>HLOOKUP($U$1,Phrasing!A:A,171,FALSE)</f>
        <v>Renewal</v>
      </c>
      <c r="I146" s="229"/>
      <c r="J146" s="241"/>
      <c r="K146" s="242"/>
    </row>
    <row r="147" spans="1:11" ht="12.75" customHeight="1">
      <c r="A147" s="255"/>
      <c r="B147" s="255"/>
      <c r="C147" s="256"/>
      <c r="D147" s="100" t="str">
        <f>CONCATENATE(HLOOKUP($U$1,Phrasing!A:A,46,FALSE),": ",VLOOKUP('Perpetual Pricing'!$J$1,XE!$A:$B,2,FALSE))</f>
        <v>Price: EUR</v>
      </c>
      <c r="E147" s="75" t="str">
        <f>HLOOKUP($U$1,Phrasing!A:A,43,FALSE)</f>
        <v>Part Number</v>
      </c>
      <c r="F147" s="100" t="str">
        <f>CONCATENATE(HLOOKUP($U$1,Phrasing!A:A,46,FALSE),": ",VLOOKUP('Perpetual Pricing'!$J$1,XE!$A:$B,2,FALSE))</f>
        <v>Price: EUR</v>
      </c>
      <c r="G147" s="75" t="str">
        <f>HLOOKUP($U$1,Phrasing!A:A,43,FALSE)</f>
        <v>Part Number</v>
      </c>
      <c r="H147" s="100" t="str">
        <f>CONCATENATE(HLOOKUP($U$1,Phrasing!A:A,46,FALSE),": ",VLOOKUP('Perpetual Pricing'!$J$1,XE!$A:$B,2,FALSE))</f>
        <v>Price: EUR</v>
      </c>
      <c r="I147" s="72" t="str">
        <f>HLOOKUP($U$1,Phrasing!A:A,43,FALSE)</f>
        <v>Part Number</v>
      </c>
      <c r="J147" s="100" t="str">
        <f>CONCATENATE(HLOOKUP($U$1,Phrasing!A:A,46,FALSE),": ",VLOOKUP('Perpetual Pricing'!$J$1,XE!$A:$B,2,FALSE))</f>
        <v>Price: EUR</v>
      </c>
      <c r="K147" s="72" t="str">
        <f>HLOOKUP($U$1,Phrasing!A:A,43,FALSE)</f>
        <v>Part Number</v>
      </c>
    </row>
    <row r="148" spans="1:11">
      <c r="A148" s="257" t="s">
        <v>331</v>
      </c>
      <c r="B148" s="257"/>
      <c r="C148" s="257"/>
      <c r="D148" s="85" t="str">
        <f>TEXT(ROUND(VLOOKUP('Perpetual Pricing'!$J$2,XE!$M$5:$N$6,2,FALSE)*BASE!D147*VLOOKUP('Perpetual Pricing'!$J$1,XE!$A:$F,6,FALSE)* (HLOOKUP($J$3,PARTNERPROGRAM!$D$7:$H$8,2,FALSE)),VLOOKUP('Perpetual Pricing'!$J$1,XE!$A:$H,8,FALSE)),VLOOKUP('Perpetual Pricing'!$J$1,XE!$A:$G,7,FALSE))</f>
        <v>315,600</v>
      </c>
      <c r="E148" s="42" t="str">
        <f>CONCATENATE(LEFT(BASE!E147,6),VLOOKUP('Perpetual Pricing'!$J$1,XE!$A:$C,3,FALSE),MID(BASE!E147,9,1),IF('Perpetual Pricing'!$J$2="Standard","S","G"),RIGHT(BASE!E147,7))</f>
        <v>XSVW00EUPS0100ZZZ</v>
      </c>
      <c r="F148" s="85" t="str">
        <f>TEXT(ROUND(VLOOKUP('Perpetual Pricing'!$J$2,XE!$M$5:$N$6,2,FALSE)*BASE!F147*VLOOKUP('Perpetual Pricing'!$J$1,XE!$A:$F,6,FALSE)* (HLOOKUP($J$3,PARTNERPROGRAM!$D$7:$H$8,2,FALSE)),VLOOKUP('Perpetual Pricing'!$J$1,XE!$A:$H,8,FALSE)),VLOOKUP('Perpetual Pricing'!$J$1,XE!$A:$G,7,FALSE))</f>
        <v>157,800</v>
      </c>
      <c r="G148" s="42" t="str">
        <f>CONCATENATE(LEFT(BASE!G147,6),VLOOKUP('Perpetual Pricing'!$J$1,XE!$A:$C,3,FALSE),MID(BASE!G147,9,1),IF('Perpetual Pricing'!$J$2="Standard","S","G"),RIGHT(BASE!G147,7))</f>
        <v>XSVW00EUUS0100ZZZ</v>
      </c>
      <c r="H148" s="85" t="str">
        <f>TEXT(ROUND(VLOOKUP('Perpetual Pricing'!$J$2,XE!$M$5:$N$6,2,FALSE)*BASE!H147*VLOOKUP('Perpetual Pricing'!$J$1,XE!$A:$F,6,FALSE)* (HLOOKUP($J$3,PARTNERPROGRAM!$D$7:$H$8,2,FALSE)),VLOOKUP('Perpetual Pricing'!$J$1,XE!$A:$H,8,FALSE)),VLOOKUP('Perpetual Pricing'!$J$1,XE!$A:$G,7,FALSE))</f>
        <v>63,1200</v>
      </c>
      <c r="I148" s="42" t="str">
        <f>CONCATENATE(LEFT(BASE!I147,6),VLOOKUP('Perpetual Pricing'!$J$1,XE!$A:$C,3,FALSE),MID(BASE!I147,9,1),IF('Perpetual Pricing'!$J$2="Standard","S","G"),RIGHT(BASE!I147,7))</f>
        <v>XSVW00EUMS011YZZZ</v>
      </c>
      <c r="J148" s="85" t="str">
        <f>TEXT(ROUND(VLOOKUP('Perpetual Pricing'!$J$2,XE!$M$5:$N$6,2,FALSE)*BASE!J147*VLOOKUP('Perpetual Pricing'!$J$1,XE!$A:$F,6,FALSE)* (HLOOKUP($J$3,PARTNERPROGRAM!$D$7:$H$8,2,FALSE)),VLOOKUP('Perpetual Pricing'!$J$1,XE!$A:$H,8,FALSE)),VLOOKUP('Perpetual Pricing'!$J$1,XE!$A:$G,7,FALSE))</f>
        <v>47,3400</v>
      </c>
      <c r="K148" s="42" t="str">
        <f>CONCATENATE(LEFT(BASE!K147,6),VLOOKUP('Perpetual Pricing'!$J$1,XE!$A:$C,3,FALSE),MID(BASE!K147,9,1),IF('Perpetual Pricing'!$J$2="Standard","S","G"),RIGHT(BASE!K147,7))</f>
        <v>XSVW00EUSS011YZZZ</v>
      </c>
    </row>
    <row r="149" spans="1:11">
      <c r="A149" s="257" t="s">
        <v>336</v>
      </c>
      <c r="B149" s="257"/>
      <c r="C149" s="257"/>
      <c r="D149" s="85" t="str">
        <f>TEXT(ROUND(VLOOKUP('Perpetual Pricing'!$J$2,XE!$M$5:$N$6,2,FALSE)*BASE!D148*VLOOKUP('Perpetual Pricing'!$J$1,XE!$A:$F,6,FALSE)* (HLOOKUP($J$3,PARTNERPROGRAM!$D$7:$H$8,2,FALSE)),VLOOKUP('Perpetual Pricing'!$J$1,XE!$A:$H,8,FALSE)),VLOOKUP('Perpetual Pricing'!$J$1,XE!$A:$G,7,FALSE))</f>
        <v>794,9800</v>
      </c>
      <c r="E149" s="42" t="str">
        <f>CONCATENATE(LEFT(BASE!E148,6),VLOOKUP('Perpetual Pricing'!$J$1,XE!$A:$C,3,FALSE),MID(BASE!E148,9,1),IF('Perpetual Pricing'!$J$2="Standard","S","G"),RIGHT(BASE!E148,7))</f>
        <v>XSVW00EUPS0300ZZZ</v>
      </c>
      <c r="F149" s="85" t="str">
        <f>TEXT(ROUND(VLOOKUP('Perpetual Pricing'!$J$2,XE!$M$5:$N$6,2,FALSE)*BASE!F148*VLOOKUP('Perpetual Pricing'!$J$1,XE!$A:$F,6,FALSE)* (HLOOKUP($J$3,PARTNERPROGRAM!$D$7:$H$8,2,FALSE)),VLOOKUP('Perpetual Pricing'!$J$1,XE!$A:$H,8,FALSE)),VLOOKUP('Perpetual Pricing'!$J$1,XE!$A:$G,7,FALSE))</f>
        <v>397,4900</v>
      </c>
      <c r="G149" s="42" t="str">
        <f>CONCATENATE(LEFT(BASE!G148,6),VLOOKUP('Perpetual Pricing'!$J$1,XE!$A:$C,3,FALSE),MID(BASE!G148,9,1),IF('Perpetual Pricing'!$J$2="Standard","S","G"),RIGHT(BASE!G148,7))</f>
        <v>XSVW00EUUS0300ZZZ</v>
      </c>
      <c r="H149" s="85" t="str">
        <f>TEXT(ROUND(VLOOKUP('Perpetual Pricing'!$J$2,XE!$M$5:$N$6,2,FALSE)*BASE!H148*VLOOKUP('Perpetual Pricing'!$J$1,XE!$A:$F,6,FALSE)* (HLOOKUP($J$3,PARTNERPROGRAM!$D$7:$H$8,2,FALSE)),VLOOKUP('Perpetual Pricing'!$J$1,XE!$A:$H,8,FALSE)),VLOOKUP('Perpetual Pricing'!$J$1,XE!$A:$G,7,FALSE))</f>
        <v>159,00</v>
      </c>
      <c r="I149" s="42" t="str">
        <f>CONCATENATE(LEFT(BASE!I148,6),VLOOKUP('Perpetual Pricing'!$J$1,XE!$A:$C,3,FALSE),MID(BASE!I148,9,1),IF('Perpetual Pricing'!$J$2="Standard","S","G"),RIGHT(BASE!I148,7))</f>
        <v>XSVW00EUMS031YZZZ</v>
      </c>
      <c r="J149" s="85" t="str">
        <f>TEXT(ROUND(VLOOKUP('Perpetual Pricing'!$J$2,XE!$M$5:$N$6,2,FALSE)*BASE!J148*VLOOKUP('Perpetual Pricing'!$J$1,XE!$A:$F,6,FALSE)* (HLOOKUP($J$3,PARTNERPROGRAM!$D$7:$H$8,2,FALSE)),VLOOKUP('Perpetual Pricing'!$J$1,XE!$A:$H,8,FALSE)),VLOOKUP('Perpetual Pricing'!$J$1,XE!$A:$G,7,FALSE))</f>
        <v>119,2500</v>
      </c>
      <c r="K149" s="42" t="str">
        <f>CONCATENATE(LEFT(BASE!K148,6),VLOOKUP('Perpetual Pricing'!$J$1,XE!$A:$C,3,FALSE),MID(BASE!K148,9,1),IF('Perpetual Pricing'!$J$2="Standard","S","G"),RIGHT(BASE!K148,7))</f>
        <v>XSVW00EUSS031YZZZ</v>
      </c>
    </row>
    <row r="150" spans="1:11">
      <c r="A150" s="257" t="s">
        <v>341</v>
      </c>
      <c r="B150" s="257"/>
      <c r="C150" s="257"/>
      <c r="D150" s="85" t="str">
        <f>TEXT(ROUND(VLOOKUP('Perpetual Pricing'!$J$2,XE!$M$5:$N$6,2,FALSE)*BASE!D149*VLOOKUP('Perpetual Pricing'!$J$1,XE!$A:$F,6,FALSE)* (HLOOKUP($J$3,PARTNERPROGRAM!$D$7:$H$8,2,FALSE)),VLOOKUP('Perpetual Pricing'!$J$1,XE!$A:$H,8,FALSE)),VLOOKUP('Perpetual Pricing'!$J$1,XE!$A:$G,7,FALSE))</f>
        <v>1913,5500</v>
      </c>
      <c r="E150" s="42" t="str">
        <f>CONCATENATE(LEFT(BASE!E149,6),VLOOKUP('Perpetual Pricing'!$J$1,XE!$A:$C,3,FALSE),MID(BASE!E149,9,1),IF('Perpetual Pricing'!$J$2="Standard","S","G"),RIGHT(BASE!E149,7))</f>
        <v>XSVW00EUPS1000ZZZ</v>
      </c>
      <c r="F150" s="85" t="str">
        <f>TEXT(ROUND(VLOOKUP('Perpetual Pricing'!$J$2,XE!$M$5:$N$6,2,FALSE)*BASE!F149*VLOOKUP('Perpetual Pricing'!$J$1,XE!$A:$F,6,FALSE)* (HLOOKUP($J$3,PARTNERPROGRAM!$D$7:$H$8,2,FALSE)),VLOOKUP('Perpetual Pricing'!$J$1,XE!$A:$H,8,FALSE)),VLOOKUP('Perpetual Pricing'!$J$1,XE!$A:$G,7,FALSE))</f>
        <v>956,7800</v>
      </c>
      <c r="G150" s="42" t="str">
        <f>CONCATENATE(LEFT(BASE!G149,6),VLOOKUP('Perpetual Pricing'!$J$1,XE!$A:$C,3,FALSE),MID(BASE!G149,9,1),IF('Perpetual Pricing'!$J$2="Standard","S","G"),RIGHT(BASE!G149,7))</f>
        <v>XSVW00EUUS1000ZZZ</v>
      </c>
      <c r="H150" s="85" t="str">
        <f>TEXT(ROUND(VLOOKUP('Perpetual Pricing'!$J$2,XE!$M$5:$N$6,2,FALSE)*BASE!H149*VLOOKUP('Perpetual Pricing'!$J$1,XE!$A:$F,6,FALSE)* (HLOOKUP($J$3,PARTNERPROGRAM!$D$7:$H$8,2,FALSE)),VLOOKUP('Perpetual Pricing'!$J$1,XE!$A:$H,8,FALSE)),VLOOKUP('Perpetual Pricing'!$J$1,XE!$A:$G,7,FALSE))</f>
        <v>382,7100</v>
      </c>
      <c r="I150" s="42" t="str">
        <f>CONCATENATE(LEFT(BASE!I149,6),VLOOKUP('Perpetual Pricing'!$J$1,XE!$A:$C,3,FALSE),MID(BASE!I149,9,1),IF('Perpetual Pricing'!$J$2="Standard","S","G"),RIGHT(BASE!I149,7))</f>
        <v>XSVW00EUMS101YZZZ</v>
      </c>
      <c r="J150" s="85" t="str">
        <f>TEXT(ROUND(VLOOKUP('Perpetual Pricing'!$J$2,XE!$M$5:$N$6,2,FALSE)*BASE!J149*VLOOKUP('Perpetual Pricing'!$J$1,XE!$A:$F,6,FALSE)* (HLOOKUP($J$3,PARTNERPROGRAM!$D$7:$H$8,2,FALSE)),VLOOKUP('Perpetual Pricing'!$J$1,XE!$A:$H,8,FALSE)),VLOOKUP('Perpetual Pricing'!$J$1,XE!$A:$G,7,FALSE))</f>
        <v>287,0300</v>
      </c>
      <c r="K150" s="42" t="str">
        <f>CONCATENATE(LEFT(BASE!K149,6),VLOOKUP('Perpetual Pricing'!$J$1,XE!$A:$C,3,FALSE),MID(BASE!K149,9,1),IF('Perpetual Pricing'!$J$2="Standard","S","G"),RIGHT(BASE!K149,7))</f>
        <v>XSVW00EUSS101YZZZ</v>
      </c>
    </row>
    <row r="151" spans="1:11">
      <c r="A151" s="257" t="s">
        <v>346</v>
      </c>
      <c r="B151" s="257"/>
      <c r="C151" s="257"/>
      <c r="D151" s="271" t="s">
        <v>314</v>
      </c>
      <c r="E151" s="271"/>
      <c r="F151" s="85" t="str">
        <f>TEXT(ROUND(VLOOKUP('Perpetual Pricing'!$J$2,XE!$M$5:$N$6,2,FALSE)*BASE!F150*VLOOKUP('Perpetual Pricing'!$J$1,XE!$A:$F,6,FALSE)* (HLOOKUP($J$3,PARTNERPROGRAM!$D$7:$H$8,2,FALSE)),VLOOKUP('Perpetual Pricing'!$J$1,XE!$A:$H,8,FALSE)),VLOOKUP('Perpetual Pricing'!$J$1,XE!$A:$G,7,FALSE))</f>
        <v>517,3400</v>
      </c>
      <c r="G151" s="42" t="str">
        <f>CONCATENATE(LEFT(BASE!G150,6),VLOOKUP('Perpetual Pricing'!$J$1,XE!$A:$C,3,FALSE),MID(BASE!G150,9,1),IF('Perpetual Pricing'!$J$2="Standard","S","G"),RIGHT(BASE!G150,7))</f>
        <v>XSVW00EUUS0600ZZZ</v>
      </c>
      <c r="H151" s="85" t="str">
        <f>TEXT(ROUND(VLOOKUP('Perpetual Pricing'!$J$2,XE!$M$5:$N$6,2,FALSE)*BASE!H150*VLOOKUP('Perpetual Pricing'!$J$1,XE!$A:$F,6,FALSE)* (HLOOKUP($J$3,PARTNERPROGRAM!$D$7:$H$8,2,FALSE)),VLOOKUP('Perpetual Pricing'!$J$1,XE!$A:$H,8,FALSE)),VLOOKUP('Perpetual Pricing'!$J$1,XE!$A:$G,7,FALSE))</f>
        <v>206,9400</v>
      </c>
      <c r="I151" s="42" t="str">
        <f>CONCATENATE(LEFT(BASE!I150,6),VLOOKUP('Perpetual Pricing'!$J$1,XE!$A:$C,3,FALSE),MID(BASE!I150,9,1),IF('Perpetual Pricing'!$J$2="Standard","S","G"),RIGHT(BASE!I150,7))</f>
        <v>XSVW00EUMS061YZZZ</v>
      </c>
      <c r="J151" s="85" t="str">
        <f>TEXT(ROUND(VLOOKUP('Perpetual Pricing'!$J$2,XE!$M$5:$N$6,2,FALSE)*BASE!J150*VLOOKUP('Perpetual Pricing'!$J$1,XE!$A:$F,6,FALSE)* (HLOOKUP($J$3,PARTNERPROGRAM!$D$7:$H$8,2,FALSE)),VLOOKUP('Perpetual Pricing'!$J$1,XE!$A:$H,8,FALSE)),VLOOKUP('Perpetual Pricing'!$J$1,XE!$A:$G,7,FALSE))</f>
        <v>155,200</v>
      </c>
      <c r="K151" s="42" t="str">
        <f>CONCATENATE(LEFT(BASE!K150,6),VLOOKUP('Perpetual Pricing'!$J$1,XE!$A:$C,3,FALSE),MID(BASE!K150,9,1),IF('Perpetual Pricing'!$J$2="Standard","S","G"),RIGHT(BASE!K150,7))</f>
        <v>XSVW00EUSS061YZZZ</v>
      </c>
    </row>
    <row r="152" spans="1:11">
      <c r="A152" s="257" t="s">
        <v>350</v>
      </c>
      <c r="B152" s="257"/>
      <c r="C152" s="257"/>
      <c r="D152" s="271"/>
      <c r="E152" s="271"/>
      <c r="F152" s="85" t="str">
        <f>TEXT(ROUND(VLOOKUP('Perpetual Pricing'!$J$2,XE!$M$5:$N$6,2,FALSE)*BASE!F151*VLOOKUP('Perpetual Pricing'!$J$1,XE!$A:$F,6,FALSE)* (HLOOKUP($J$3,PARTNERPROGRAM!$D$7:$H$8,2,FALSE)),VLOOKUP('Perpetual Pricing'!$J$1,XE!$A:$H,8,FALSE)),VLOOKUP('Perpetual Pricing'!$J$1,XE!$A:$G,7,FALSE))</f>
        <v>757,0300</v>
      </c>
      <c r="G152" s="42" t="str">
        <f>CONCATENATE(LEFT(BASE!G151,6),VLOOKUP('Perpetual Pricing'!$J$1,XE!$A:$C,3,FALSE),MID(BASE!G151,9,1),IF('Perpetual Pricing'!$J$2="Standard","S","G"),RIGHT(BASE!G151,7))</f>
        <v>XSVW00EUUS1200ZZZ</v>
      </c>
      <c r="H152" s="85" t="str">
        <f>TEXT(ROUND(VLOOKUP('Perpetual Pricing'!$J$2,XE!$M$5:$N$6,2,FALSE)*BASE!H151*VLOOKUP('Perpetual Pricing'!$J$1,XE!$A:$F,6,FALSE)* (HLOOKUP($J$3,PARTNERPROGRAM!$D$7:$H$8,2,FALSE)),VLOOKUP('Perpetual Pricing'!$J$1,XE!$A:$H,8,FALSE)),VLOOKUP('Perpetual Pricing'!$J$1,XE!$A:$G,7,FALSE))</f>
        <v>302,8100</v>
      </c>
      <c r="I152" s="42" t="str">
        <f>CONCATENATE(LEFT(BASE!I151,6),VLOOKUP('Perpetual Pricing'!$J$1,XE!$A:$C,3,FALSE),MID(BASE!I151,9,1),IF('Perpetual Pricing'!$J$2="Standard","S","G"),RIGHT(BASE!I151,7))</f>
        <v>XSVW00EUMS121YZZZ</v>
      </c>
      <c r="J152" s="85" t="str">
        <f>TEXT(ROUND(VLOOKUP('Perpetual Pricing'!$J$2,XE!$M$5:$N$6,2,FALSE)*BASE!J151*VLOOKUP('Perpetual Pricing'!$J$1,XE!$A:$F,6,FALSE)* (HLOOKUP($J$3,PARTNERPROGRAM!$D$7:$H$8,2,FALSE)),VLOOKUP('Perpetual Pricing'!$J$1,XE!$A:$H,8,FALSE)),VLOOKUP('Perpetual Pricing'!$J$1,XE!$A:$G,7,FALSE))</f>
        <v>227,1100</v>
      </c>
      <c r="K152" s="42" t="str">
        <f>CONCATENATE(LEFT(BASE!K151,6),VLOOKUP('Perpetual Pricing'!$J$1,XE!$A:$C,3,FALSE),MID(BASE!K151,9,1),IF('Perpetual Pricing'!$J$2="Standard","S","G"),RIGHT(BASE!K151,7))</f>
        <v>XSVW00EUSS121YZZZ</v>
      </c>
    </row>
    <row r="153" spans="1:11">
      <c r="A153" s="257" t="s">
        <v>354</v>
      </c>
      <c r="B153" s="257"/>
      <c r="C153" s="257"/>
      <c r="D153" s="271"/>
      <c r="E153" s="271"/>
      <c r="F153" s="85" t="str">
        <f>TEXT(ROUND(VLOOKUP('Perpetual Pricing'!$J$2,XE!$M$5:$N$6,2,FALSE)*BASE!F152*VLOOKUP('Perpetual Pricing'!$J$1,XE!$A:$F,6,FALSE)* (HLOOKUP($J$3,PARTNERPROGRAM!$D$7:$H$8,2,FALSE)),VLOOKUP('Perpetual Pricing'!$J$1,XE!$A:$H,8,FALSE)),VLOOKUP('Perpetual Pricing'!$J$1,XE!$A:$G,7,FALSE))</f>
        <v>1498,0800</v>
      </c>
      <c r="G153" s="42" t="str">
        <f>CONCATENATE(LEFT(BASE!G152,6),VLOOKUP('Perpetual Pricing'!$J$1,XE!$A:$C,3,FALSE),MID(BASE!G152,9,1),IF('Perpetual Pricing'!$J$2="Standard","S","G"),RIGHT(BASE!G152,7))</f>
        <v>XSVW00EUUS2400ZZZ</v>
      </c>
      <c r="H153" s="85" t="str">
        <f>TEXT(ROUND(VLOOKUP('Perpetual Pricing'!$J$2,XE!$M$5:$N$6,2,FALSE)*BASE!H152*VLOOKUP('Perpetual Pricing'!$J$1,XE!$A:$F,6,FALSE)* (HLOOKUP($J$3,PARTNERPROGRAM!$D$7:$H$8,2,FALSE)),VLOOKUP('Perpetual Pricing'!$J$1,XE!$A:$H,8,FALSE)),VLOOKUP('Perpetual Pricing'!$J$1,XE!$A:$G,7,FALSE))</f>
        <v>599,2300</v>
      </c>
      <c r="I153" s="42" t="str">
        <f>CONCATENATE(LEFT(BASE!I152,6),VLOOKUP('Perpetual Pricing'!$J$1,XE!$A:$C,3,FALSE),MID(BASE!I152,9,1),IF('Perpetual Pricing'!$J$2="Standard","S","G"),RIGHT(BASE!I152,7))</f>
        <v>XSVW00EUMS241YZZZ</v>
      </c>
      <c r="J153" s="85" t="str">
        <f>TEXT(ROUND(VLOOKUP('Perpetual Pricing'!$J$2,XE!$M$5:$N$6,2,FALSE)*BASE!J152*VLOOKUP('Perpetual Pricing'!$J$1,XE!$A:$F,6,FALSE)* (HLOOKUP($J$3,PARTNERPROGRAM!$D$7:$H$8,2,FALSE)),VLOOKUP('Perpetual Pricing'!$J$1,XE!$A:$H,8,FALSE)),VLOOKUP('Perpetual Pricing'!$J$1,XE!$A:$G,7,FALSE))</f>
        <v>449,4200</v>
      </c>
      <c r="K153" s="42" t="str">
        <f>CONCATENATE(LEFT(BASE!K152,6),VLOOKUP('Perpetual Pricing'!$J$1,XE!$A:$C,3,FALSE),MID(BASE!K152,9,1),IF('Perpetual Pricing'!$J$2="Standard","S","G"),RIGHT(BASE!K152,7))</f>
        <v>XSVW00EUSS241YZZZ</v>
      </c>
    </row>
    <row r="154" spans="1:11">
      <c r="A154" s="257" t="s">
        <v>358</v>
      </c>
      <c r="B154" s="257"/>
      <c r="C154" s="257"/>
      <c r="D154" s="271"/>
      <c r="E154" s="271"/>
      <c r="F154" s="85" t="str">
        <f>TEXT(ROUND(VLOOKUP('Perpetual Pricing'!$J$2,XE!$M$5:$N$6,2,FALSE)*BASE!F153*VLOOKUP('Perpetual Pricing'!$J$1,XE!$A:$F,6,FALSE)* (HLOOKUP($J$3,PARTNERPROGRAM!$D$7:$H$8,2,FALSE)),VLOOKUP('Perpetual Pricing'!$J$1,XE!$A:$H,8,FALSE)),VLOOKUP('Perpetual Pricing'!$J$1,XE!$A:$G,7,FALSE))</f>
        <v>3096,0400</v>
      </c>
      <c r="G154" s="42" t="str">
        <f>CONCATENATE(LEFT(BASE!G153,6),VLOOKUP('Perpetual Pricing'!$J$1,XE!$A:$C,3,FALSE),MID(BASE!G153,9,1),IF('Perpetual Pricing'!$J$2="Standard","S","G"),RIGHT(BASE!G153,7))</f>
        <v>XSVW00EUUS5000ZZZ</v>
      </c>
      <c r="H154" s="85" t="str">
        <f>TEXT(ROUND(VLOOKUP('Perpetual Pricing'!$J$2,XE!$M$5:$N$6,2,FALSE)*BASE!H153*VLOOKUP('Perpetual Pricing'!$J$1,XE!$A:$F,6,FALSE)* (HLOOKUP($J$3,PARTNERPROGRAM!$D$7:$H$8,2,FALSE)),VLOOKUP('Perpetual Pricing'!$J$1,XE!$A:$H,8,FALSE)),VLOOKUP('Perpetual Pricing'!$J$1,XE!$A:$G,7,FALSE))</f>
        <v>1238,4100</v>
      </c>
      <c r="I154" s="42" t="str">
        <f>CONCATENATE(LEFT(BASE!I153,6),VLOOKUP('Perpetual Pricing'!$J$1,XE!$A:$C,3,FALSE),MID(BASE!I153,9,1),IF('Perpetual Pricing'!$J$2="Standard","S","G"),RIGHT(BASE!I153,7))</f>
        <v>XSVW00EUMS501YZZZ</v>
      </c>
      <c r="J154" s="85" t="str">
        <f>TEXT(ROUND(VLOOKUP('Perpetual Pricing'!$J$2,XE!$M$5:$N$6,2,FALSE)*BASE!J153*VLOOKUP('Perpetual Pricing'!$J$1,XE!$A:$F,6,FALSE)* (HLOOKUP($J$3,PARTNERPROGRAM!$D$7:$H$8,2,FALSE)),VLOOKUP('Perpetual Pricing'!$J$1,XE!$A:$H,8,FALSE)),VLOOKUP('Perpetual Pricing'!$J$1,XE!$A:$G,7,FALSE))</f>
        <v>928,8100</v>
      </c>
      <c r="K154" s="42" t="str">
        <f>CONCATENATE(LEFT(BASE!K153,6),VLOOKUP('Perpetual Pricing'!$J$1,XE!$A:$C,3,FALSE),MID(BASE!K153,9,1),IF('Perpetual Pricing'!$J$2="Standard","S","G"),RIGHT(BASE!K153,7))</f>
        <v>XSVW00EUSS501YZZZ</v>
      </c>
    </row>
    <row r="155" spans="1:11">
      <c r="A155" s="44" t="s">
        <v>278</v>
      </c>
      <c r="B155" s="78"/>
      <c r="C155" s="78"/>
      <c r="D155" s="48"/>
      <c r="E155" s="48"/>
      <c r="F155" s="46"/>
      <c r="G155" s="36"/>
      <c r="H155" s="46"/>
      <c r="I155" s="36"/>
      <c r="J155" s="46"/>
      <c r="K155" s="36"/>
    </row>
    <row r="156" spans="1:11">
      <c r="A156" s="258" t="s">
        <v>485</v>
      </c>
      <c r="B156" s="258"/>
      <c r="C156" s="258"/>
      <c r="D156" s="258"/>
      <c r="E156" s="258"/>
      <c r="F156" s="258"/>
      <c r="G156" s="258"/>
      <c r="H156" s="258"/>
      <c r="I156" s="258"/>
      <c r="J156" s="258"/>
      <c r="K156" s="258"/>
    </row>
    <row r="157" spans="1:1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</row>
    <row r="158" spans="1:11" ht="20.25">
      <c r="A158" s="215" t="s">
        <v>518</v>
      </c>
      <c r="B158" s="19"/>
      <c r="C158" s="19"/>
      <c r="D158" s="1"/>
      <c r="E158" s="9"/>
      <c r="F158" s="1"/>
      <c r="G158" s="9"/>
      <c r="H158" s="1"/>
      <c r="I158" s="9"/>
      <c r="J158" s="1"/>
      <c r="K158" s="13"/>
    </row>
    <row r="159" spans="1:11" ht="20.25">
      <c r="A159" s="215" t="s">
        <v>79</v>
      </c>
      <c r="B159" s="19"/>
      <c r="C159" s="19"/>
      <c r="D159" s="1"/>
      <c r="E159" s="9"/>
      <c r="F159" s="1"/>
      <c r="G159" s="9"/>
      <c r="H159" s="1"/>
      <c r="I159" s="9"/>
      <c r="J159" s="1"/>
      <c r="K159" s="13"/>
    </row>
    <row r="160" spans="1:11" ht="15.75" customHeight="1">
      <c r="A160" s="253" t="s">
        <v>2</v>
      </c>
      <c r="B160" s="253"/>
      <c r="C160" s="254"/>
      <c r="D160" s="232" t="str">
        <f>HLOOKUP($U$1,Phrasing!A:A,16,FALSE)</f>
        <v>Competitive Upgrade Price - SRP</v>
      </c>
      <c r="E160" s="233"/>
      <c r="F160" s="233"/>
      <c r="G160" s="233"/>
      <c r="H160" s="233"/>
      <c r="I160" s="233"/>
      <c r="J160" s="233"/>
      <c r="K160" s="234"/>
    </row>
    <row r="161" spans="1:11" ht="12.75" customHeight="1">
      <c r="A161" s="253"/>
      <c r="B161" s="253"/>
      <c r="C161" s="254"/>
      <c r="D161" s="235" t="str">
        <f>HLOOKUP($U$1,Phrasing!A:A,40,FALSE)</f>
        <v>New</v>
      </c>
      <c r="E161" s="236"/>
      <c r="F161" s="237" t="str">
        <f>HLOOKUP($U$1,Phrasing!A:A,158,FALSE)</f>
        <v>Upgrade</v>
      </c>
      <c r="G161" s="275"/>
      <c r="H161" s="230" t="str">
        <f>HLOOKUP($U$1,Phrasing!A:A,170,FALSE)</f>
        <v>1Yr Maintenance</v>
      </c>
      <c r="I161" s="231"/>
      <c r="J161" s="239" t="str">
        <f>HLOOKUP($U$1,Phrasing!A:A,45,FALSE)</f>
        <v>Premium Support</v>
      </c>
      <c r="K161" s="240"/>
    </row>
    <row r="162" spans="1:11">
      <c r="A162" s="253"/>
      <c r="B162" s="253"/>
      <c r="C162" s="254"/>
      <c r="D162" s="243" t="str">
        <f>HLOOKUP($U$1,Phrasing!A:A,23,FALSE)</f>
        <v>Includes one year of Maintenance</v>
      </c>
      <c r="E162" s="244"/>
      <c r="F162" s="245" t="str">
        <f>HLOOKUP($U$1,Phrasing!A:A,23,FALSE)</f>
        <v>Includes one year of Maintenance</v>
      </c>
      <c r="G162" s="276"/>
      <c r="H162" s="228" t="str">
        <f>HLOOKUP($U$1,Phrasing!A:A,171,FALSE)</f>
        <v>Renewal</v>
      </c>
      <c r="I162" s="229"/>
      <c r="J162" s="241"/>
      <c r="K162" s="242"/>
    </row>
    <row r="163" spans="1:11">
      <c r="A163" s="255"/>
      <c r="B163" s="255"/>
      <c r="C163" s="256"/>
      <c r="D163" s="100" t="str">
        <f>CONCATENATE(HLOOKUP($U$1,Phrasing!A:A,46,FALSE),": ",VLOOKUP('Perpetual Pricing'!$J$1,XE!$A:$B,2,FALSE))</f>
        <v>Price: EUR</v>
      </c>
      <c r="E163" s="75" t="str">
        <f>HLOOKUP($U$1,Phrasing!A:A,43,FALSE)</f>
        <v>Part Number</v>
      </c>
      <c r="F163" s="100" t="s">
        <v>12</v>
      </c>
      <c r="G163" s="75" t="str">
        <f>HLOOKUP($U$1,Phrasing!A:A,43,FALSE)</f>
        <v>Part Number</v>
      </c>
      <c r="H163" s="100" t="s">
        <v>12</v>
      </c>
      <c r="I163" s="75" t="str">
        <f>HLOOKUP($U$1,Phrasing!A:A,43,FALSE)</f>
        <v>Part Number</v>
      </c>
      <c r="J163" s="99" t="s">
        <v>12</v>
      </c>
      <c r="K163" s="72" t="str">
        <f>HLOOKUP($U$1,Phrasing!A:A,43,FALSE)</f>
        <v>Part Number</v>
      </c>
    </row>
    <row r="164" spans="1:11">
      <c r="A164" s="257" t="s">
        <v>298</v>
      </c>
      <c r="B164" s="257"/>
      <c r="C164" s="257"/>
      <c r="D164" s="85" t="str">
        <f>TEXT(ROUND(BASE!D147*VLOOKUP('Perpetual Pricing'!$J$1,XE!$A:$F,6,FALSE)*VLOOKUP('Perpetual Pricing'!$J$1,XE!$A:$L,12,FALSE)*(HLOOKUP($J$3,PARTNERPROGRAM!$D$7:$H$9,3,FALSE)),VLOOKUP('Perpetual Pricing'!$J$1,XE!$A:$H,8,FALSE)),VLOOKUP('Perpetual Pricing'!J$1,XE!$A:$G,7,FALSE))</f>
        <v>205,1400</v>
      </c>
      <c r="E164" s="42" t="str">
        <f>CONCATENATE(LEFT(BASE!E163,6),VLOOKUP('Perpetual Pricing'!$J$1,XE!$A:$C,3,FALSE),RIGHT(BASE!E163,9))</f>
        <v>XSVS00EUPC0100ZZZ</v>
      </c>
      <c r="F164" s="273" t="s">
        <v>84</v>
      </c>
      <c r="G164" s="274"/>
      <c r="H164" s="270" t="s">
        <v>85</v>
      </c>
      <c r="I164" s="271"/>
      <c r="J164" s="270" t="s">
        <v>86</v>
      </c>
      <c r="K164" s="271"/>
    </row>
    <row r="165" spans="1:11">
      <c r="A165" s="257" t="s">
        <v>303</v>
      </c>
      <c r="B165" s="257"/>
      <c r="C165" s="257"/>
      <c r="D165" s="85" t="str">
        <f>TEXT(ROUND(BASE!D148*VLOOKUP('Perpetual Pricing'!$J$1,XE!$A:$F,6,FALSE)*VLOOKUP('Perpetual Pricing'!$J$1,XE!$A:$L,12,FALSE)*(HLOOKUP($J$3,PARTNERPROGRAM!$D$7:$H$9,3,FALSE)),VLOOKUP('Perpetual Pricing'!$J$1,XE!$A:$H,8,FALSE)),VLOOKUP('Perpetual Pricing'!J$1,XE!$A:$G,7,FALSE))</f>
        <v>516,7400</v>
      </c>
      <c r="E165" s="42" t="str">
        <f>CONCATENATE(LEFT(BASE!E164,6),VLOOKUP('Perpetual Pricing'!$J$1,XE!$A:$C,3,FALSE),RIGHT(BASE!E164,9))</f>
        <v>XSVS00EUPC0300ZZZ</v>
      </c>
      <c r="F165" s="271"/>
      <c r="G165" s="271"/>
      <c r="H165" s="271"/>
      <c r="I165" s="271"/>
      <c r="J165" s="271"/>
      <c r="K165" s="271"/>
    </row>
    <row r="166" spans="1:11">
      <c r="A166" s="257" t="s">
        <v>308</v>
      </c>
      <c r="B166" s="257"/>
      <c r="C166" s="257"/>
      <c r="D166" s="85" t="str">
        <f>TEXT(ROUND(BASE!D149*VLOOKUP('Perpetual Pricing'!$J$1,XE!$A:$F,6,FALSE)*VLOOKUP('Perpetual Pricing'!$J$1,XE!$A:$L,12,FALSE)*(HLOOKUP($J$3,PARTNERPROGRAM!$D$7:$H$9,3,FALSE)),VLOOKUP('Perpetual Pricing'!$J$1,XE!$A:$H,8,FALSE)),VLOOKUP('Perpetual Pricing'!J$1,XE!$A:$G,7,FALSE))</f>
        <v>1243,8100</v>
      </c>
      <c r="E166" s="42" t="str">
        <f>CONCATENATE(LEFT(BASE!E165,6),VLOOKUP('Perpetual Pricing'!$J$1,XE!$A:$C,3,FALSE),RIGHT(BASE!E165,9))</f>
        <v>XSVS00EUPC1000ZZZ</v>
      </c>
      <c r="F166" s="271"/>
      <c r="G166" s="271"/>
      <c r="H166" s="271"/>
      <c r="I166" s="271"/>
      <c r="J166" s="271"/>
      <c r="K166" s="271"/>
    </row>
    <row r="167" spans="1:11">
      <c r="A167" s="44" t="s">
        <v>90</v>
      </c>
      <c r="B167" s="74"/>
      <c r="C167" s="74"/>
      <c r="D167" s="74"/>
      <c r="E167" s="74"/>
      <c r="F167" s="74"/>
      <c r="G167" s="74"/>
      <c r="H167" s="74"/>
      <c r="I167" s="74"/>
      <c r="J167" s="74"/>
      <c r="K167" s="74"/>
    </row>
    <row r="168" spans="1:11">
      <c r="A168" s="44" t="s">
        <v>278</v>
      </c>
      <c r="B168" s="49"/>
      <c r="C168" s="50"/>
      <c r="D168" s="35"/>
      <c r="E168" s="36"/>
      <c r="F168" s="35"/>
      <c r="G168" s="36"/>
      <c r="H168" s="35"/>
      <c r="I168" s="36"/>
      <c r="J168" s="35"/>
      <c r="K168" s="36"/>
    </row>
    <row r="169" spans="1:11">
      <c r="A169" s="258" t="s">
        <v>485</v>
      </c>
      <c r="B169" s="258"/>
      <c r="C169" s="258"/>
      <c r="D169" s="258"/>
      <c r="E169" s="258"/>
      <c r="F169" s="258"/>
      <c r="G169" s="258"/>
      <c r="H169" s="258"/>
      <c r="I169" s="258"/>
      <c r="J169" s="258"/>
      <c r="K169" s="258"/>
    </row>
    <row r="170" spans="1:11">
      <c r="A170" s="44" t="str">
        <f>IF(OR('Perpetual Pricing'!$J$1="US-USD", 'Perpetual Pricing'!$J$1="Canada-CAD",'Perpetual Pricing'!$J$1="Canada-French-CAD"),"","")</f>
        <v/>
      </c>
      <c r="B170" s="74"/>
      <c r="C170" s="74"/>
      <c r="D170" s="74"/>
      <c r="E170" s="74"/>
      <c r="F170" s="74"/>
      <c r="G170" s="74"/>
      <c r="H170" s="74"/>
      <c r="I170" s="74"/>
      <c r="J170" s="74"/>
      <c r="K170" s="74"/>
    </row>
    <row r="171" spans="1:1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</row>
    <row r="172" spans="1:11" ht="20.25">
      <c r="A172" s="215" t="s">
        <v>517</v>
      </c>
      <c r="B172" s="19"/>
      <c r="C172" s="19"/>
      <c r="D172" s="4"/>
      <c r="E172" s="20"/>
      <c r="F172" s="1"/>
      <c r="G172" s="9"/>
      <c r="H172" s="1"/>
      <c r="I172" s="9"/>
      <c r="J172" s="1"/>
      <c r="K172" s="13"/>
    </row>
    <row r="173" spans="1:11" ht="20.25">
      <c r="A173" s="215" t="s">
        <v>79</v>
      </c>
      <c r="B173" s="19"/>
      <c r="C173" s="19"/>
      <c r="D173" s="4"/>
      <c r="E173" s="20"/>
      <c r="F173" s="1"/>
      <c r="G173" s="9"/>
      <c r="H173" s="1"/>
      <c r="I173" s="9"/>
      <c r="J173" s="1"/>
      <c r="K173" s="13"/>
    </row>
    <row r="174" spans="1:11" ht="15.75" customHeight="1">
      <c r="A174" s="253" t="s">
        <v>2</v>
      </c>
      <c r="B174" s="253"/>
      <c r="C174" s="254"/>
      <c r="D174" s="259" t="str">
        <f>CONCATENATE(IF('Perpetual Pricing'!$J$2="Standard",HLOOKUP($U$1,Phrasing!A:A,48,FALSE),IF('Perpetual Pricing'!$J$2="Gov/Edu/NonProfit",HLOOKUP($U$1,Phrasing!A:A,49,FALSE),"???"))," - ",$J$3,, " - ",VLOOKUP($J$3,PARTNERPROGRAM!$U$5:$V$9,2,FALSE))</f>
        <v>Standard Pricing - Non Partner - SRP</v>
      </c>
      <c r="E174" s="259"/>
      <c r="F174" s="259"/>
      <c r="G174" s="259"/>
      <c r="H174" s="260"/>
      <c r="I174" s="260"/>
      <c r="J174" s="259"/>
      <c r="K174" s="259"/>
    </row>
    <row r="175" spans="1:11" ht="12.75" customHeight="1">
      <c r="A175" s="253"/>
      <c r="B175" s="253"/>
      <c r="C175" s="254"/>
      <c r="D175" s="235" t="str">
        <f>HLOOKUP($U$1,Phrasing!A:A,40,FALSE)</f>
        <v>New</v>
      </c>
      <c r="E175" s="236"/>
      <c r="F175" s="237" t="str">
        <f>HLOOKUP($U$1,Phrasing!A:A,158,FALSE)</f>
        <v>Upgrade</v>
      </c>
      <c r="G175" s="238"/>
      <c r="H175" s="230" t="str">
        <f>HLOOKUP($U$1,Phrasing!A:A,170,FALSE)</f>
        <v>1Yr Maintenance</v>
      </c>
      <c r="I175" s="231"/>
      <c r="J175" s="239" t="str">
        <f>HLOOKUP($U$1,Phrasing!A:A,45,FALSE)</f>
        <v>Premium Support</v>
      </c>
      <c r="K175" s="240"/>
    </row>
    <row r="176" spans="1:11">
      <c r="A176" s="253"/>
      <c r="B176" s="253"/>
      <c r="C176" s="254"/>
      <c r="D176" s="243" t="str">
        <f>HLOOKUP($U$1,Phrasing!A:A,23,FALSE)</f>
        <v>Includes one year of Maintenance</v>
      </c>
      <c r="E176" s="244"/>
      <c r="F176" s="245" t="str">
        <f>HLOOKUP($U$1,Phrasing!A:A,23,FALSE)</f>
        <v>Includes one year of Maintenance</v>
      </c>
      <c r="G176" s="246"/>
      <c r="H176" s="228" t="str">
        <f>HLOOKUP($U$1,Phrasing!A:A,171,FALSE)</f>
        <v>Renewal</v>
      </c>
      <c r="I176" s="229"/>
      <c r="J176" s="241"/>
      <c r="K176" s="242"/>
    </row>
    <row r="177" spans="1:11">
      <c r="A177" s="255"/>
      <c r="B177" s="255"/>
      <c r="C177" s="256"/>
      <c r="D177" s="100" t="str">
        <f>CONCATENATE(HLOOKUP($U$1,Phrasing!A:A,46,FALSE),": ",VLOOKUP('Perpetual Pricing'!$J$1,XE!$A:$B,2,FALSE))</f>
        <v>Price: EUR</v>
      </c>
      <c r="E177" s="75" t="str">
        <f>HLOOKUP($U$1,Phrasing!A:A,43,FALSE)</f>
        <v>Part Number</v>
      </c>
      <c r="F177" s="100" t="s">
        <v>12</v>
      </c>
      <c r="G177" s="75" t="str">
        <f>HLOOKUP($U$1,Phrasing!A:A,43,FALSE)</f>
        <v>Part Number</v>
      </c>
      <c r="H177" s="99" t="s">
        <v>12</v>
      </c>
      <c r="I177" s="72" t="str">
        <f>HLOOKUP($U$1,Phrasing!A:A,43,FALSE)</f>
        <v>Part Number</v>
      </c>
      <c r="J177" s="99" t="s">
        <v>12</v>
      </c>
      <c r="K177" s="72" t="str">
        <f>HLOOKUP($U$1,Phrasing!A:A,43,FALSE)</f>
        <v>Part Number</v>
      </c>
    </row>
    <row r="178" spans="1:11">
      <c r="A178" s="257" t="s">
        <v>331</v>
      </c>
      <c r="B178" s="257"/>
      <c r="C178" s="257"/>
      <c r="D178" s="85" t="str">
        <f>D164</f>
        <v>205,1400</v>
      </c>
      <c r="E178" s="42" t="str">
        <f>CONCATENATE(LEFT(BASE!E177,6),VLOOKUP('Perpetual Pricing'!$J$1,XE!$A:$C,3,FALSE),RIGHT(BASE!E177,9))</f>
        <v>XSVW00EUPC0100ZZZ</v>
      </c>
      <c r="F178" s="273" t="s">
        <v>84</v>
      </c>
      <c r="G178" s="274"/>
      <c r="H178" s="270" t="s">
        <v>85</v>
      </c>
      <c r="I178" s="271"/>
      <c r="J178" s="270" t="s">
        <v>86</v>
      </c>
      <c r="K178" s="271"/>
    </row>
    <row r="179" spans="1:11">
      <c r="A179" s="257" t="s">
        <v>336</v>
      </c>
      <c r="B179" s="257"/>
      <c r="C179" s="257"/>
      <c r="D179" s="85" t="str">
        <f>D165</f>
        <v>516,7400</v>
      </c>
      <c r="E179" s="42" t="str">
        <f>CONCATENATE(LEFT(BASE!E178,6),VLOOKUP('Perpetual Pricing'!$J$1,XE!$A:$C,3,FALSE),RIGHT(BASE!E178,9))</f>
        <v>XSVW00EUPC0300ZZZ</v>
      </c>
      <c r="F179" s="271"/>
      <c r="G179" s="271"/>
      <c r="H179" s="271"/>
      <c r="I179" s="271"/>
      <c r="J179" s="271"/>
      <c r="K179" s="271"/>
    </row>
    <row r="180" spans="1:11">
      <c r="A180" s="257" t="s">
        <v>341</v>
      </c>
      <c r="B180" s="257"/>
      <c r="C180" s="257"/>
      <c r="D180" s="85" t="str">
        <f>D166</f>
        <v>1243,8100</v>
      </c>
      <c r="E180" s="42" t="str">
        <f>CONCATENATE(LEFT(BASE!E179,6),VLOOKUP('Perpetual Pricing'!$J$1,XE!$A:$C,3,FALSE),RIGHT(BASE!E179,9))</f>
        <v>XSVW00EUPC1000ZZZ</v>
      </c>
      <c r="F180" s="271"/>
      <c r="G180" s="271"/>
      <c r="H180" s="271"/>
      <c r="I180" s="271"/>
      <c r="J180" s="271"/>
      <c r="K180" s="271"/>
    </row>
    <row r="181" spans="1:11">
      <c r="A181" s="44" t="s">
        <v>90</v>
      </c>
      <c r="B181" s="74"/>
      <c r="C181" s="74"/>
      <c r="D181" s="74"/>
      <c r="E181" s="74"/>
      <c r="F181" s="74"/>
      <c r="G181" s="74"/>
      <c r="H181" s="74"/>
      <c r="I181" s="74"/>
      <c r="J181" s="74"/>
      <c r="K181" s="74"/>
    </row>
    <row r="182" spans="1:11">
      <c r="A182" s="14" t="s">
        <v>278</v>
      </c>
      <c r="B182" s="7"/>
      <c r="C182" s="8"/>
      <c r="D182" s="1"/>
      <c r="E182" s="9"/>
      <c r="F182" s="1"/>
      <c r="G182" s="9"/>
      <c r="H182" s="1"/>
      <c r="I182" s="9"/>
      <c r="J182" s="1"/>
      <c r="K182" s="9"/>
    </row>
    <row r="183" spans="1:11">
      <c r="A183" s="258" t="s">
        <v>485</v>
      </c>
      <c r="B183" s="258"/>
      <c r="C183" s="258"/>
      <c r="D183" s="258"/>
      <c r="E183" s="258"/>
      <c r="F183" s="258"/>
      <c r="G183" s="258"/>
      <c r="H183" s="258"/>
      <c r="I183" s="258"/>
      <c r="J183" s="258"/>
      <c r="K183" s="258"/>
    </row>
    <row r="184" spans="1:11">
      <c r="A184" s="44" t="str">
        <f>IF(OR('Perpetual Pricing'!$J$1="US-USD", 'Perpetual Pricing'!$J$1="Canada-CAD",'Perpetual Pricing'!$J$1="Canada-French-CAD"),"","")</f>
        <v/>
      </c>
      <c r="B184" s="10"/>
      <c r="C184" s="10"/>
      <c r="D184" s="10"/>
      <c r="E184" s="10"/>
      <c r="F184" s="10"/>
      <c r="G184" s="10"/>
      <c r="H184" s="10"/>
      <c r="I184" s="10"/>
      <c r="J184" s="10"/>
      <c r="K184" s="10"/>
    </row>
    <row r="185" spans="1:1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</row>
    <row r="186" spans="1:11" ht="20.25">
      <c r="A186" s="215" t="s">
        <v>535</v>
      </c>
      <c r="B186" s="19"/>
      <c r="C186" s="19"/>
      <c r="D186" s="4"/>
      <c r="E186" s="20"/>
      <c r="F186" s="1"/>
      <c r="G186" s="9"/>
      <c r="H186" s="1"/>
      <c r="I186" s="9"/>
      <c r="J186" s="1"/>
      <c r="K186" s="13"/>
    </row>
    <row r="187" spans="1:11" ht="15.75" customHeight="1">
      <c r="A187" s="253" t="s">
        <v>2</v>
      </c>
      <c r="B187" s="253"/>
      <c r="C187" s="254"/>
      <c r="D187" s="259" t="str">
        <f>CONCATENATE(IF('Perpetual Pricing'!$J$2="Standard",HLOOKUP($U$1,Phrasing!A:A,48,FALSE),IF('Perpetual Pricing'!$J$2="Gov/Edu/NonProfit",HLOOKUP($U$1,Phrasing!A:A,49,FALSE),"???"))," - ",$J$3,, " - ",VLOOKUP($J$3,PARTNERPROGRAM!$U$5:$V$9,2,FALSE))</f>
        <v>Standard Pricing - Non Partner - SRP</v>
      </c>
      <c r="E187" s="259"/>
      <c r="F187" s="259"/>
      <c r="G187" s="259"/>
      <c r="H187" s="260"/>
      <c r="I187" s="260"/>
      <c r="J187" s="259"/>
      <c r="K187" s="259"/>
    </row>
    <row r="188" spans="1:11" ht="12.75" customHeight="1">
      <c r="A188" s="253"/>
      <c r="B188" s="253"/>
      <c r="C188" s="254"/>
      <c r="D188" s="235" t="str">
        <f>HLOOKUP($U$1,Phrasing!A:A,40,FALSE)</f>
        <v>New</v>
      </c>
      <c r="E188" s="236"/>
      <c r="F188" s="237" t="str">
        <f>HLOOKUP($U$1,Phrasing!A:A,158,FALSE)</f>
        <v>Upgrade</v>
      </c>
      <c r="G188" s="238"/>
      <c r="H188" s="230" t="str">
        <f>HLOOKUP($U$1,Phrasing!A:A,170,FALSE)</f>
        <v>1Yr Maintenance</v>
      </c>
      <c r="I188" s="231"/>
      <c r="J188" s="239" t="str">
        <f>HLOOKUP($U$1,Phrasing!A:A,45,FALSE)</f>
        <v>Premium Support</v>
      </c>
      <c r="K188" s="240"/>
    </row>
    <row r="189" spans="1:11">
      <c r="A189" s="253"/>
      <c r="B189" s="253"/>
      <c r="C189" s="254"/>
      <c r="D189" s="243" t="str">
        <f>HLOOKUP($U$1,Phrasing!A:A,23,FALSE)</f>
        <v>Includes one year of Maintenance</v>
      </c>
      <c r="E189" s="244"/>
      <c r="F189" s="245" t="str">
        <f>HLOOKUP($U$1,Phrasing!A:A,23,FALSE)</f>
        <v>Includes one year of Maintenance</v>
      </c>
      <c r="G189" s="246"/>
      <c r="H189" s="228" t="str">
        <f>HLOOKUP($U$1,Phrasing!A:A,171,FALSE)</f>
        <v>Renewal</v>
      </c>
      <c r="I189" s="229"/>
      <c r="J189" s="241"/>
      <c r="K189" s="242"/>
    </row>
    <row r="190" spans="1:11">
      <c r="A190" s="255"/>
      <c r="B190" s="255"/>
      <c r="C190" s="256"/>
      <c r="D190" s="100" t="str">
        <f>CONCATENATE(HLOOKUP($U$1,Phrasing!A:A,46,FALSE),": ",VLOOKUP('Perpetual Pricing'!$J$1,XE!$A:$B,2,FALSE))</f>
        <v>Price: EUR</v>
      </c>
      <c r="E190" s="75" t="str">
        <f>HLOOKUP($U$1,Phrasing!A:A,43,FALSE)</f>
        <v>Part Number</v>
      </c>
      <c r="F190" s="100" t="str">
        <f>CONCATENATE(HLOOKUP($U$1,Phrasing!A:A,46,FALSE),": ",VLOOKUP('Perpetual Pricing'!$J$1,XE!$A:$B,2,FALSE))</f>
        <v>Price: EUR</v>
      </c>
      <c r="G190" s="75" t="str">
        <f>HLOOKUP($U$1,Phrasing!A:A,43,FALSE)</f>
        <v>Part Number</v>
      </c>
      <c r="H190" s="100" t="str">
        <f>CONCATENATE(HLOOKUP($U$1,Phrasing!A:A,46,FALSE),": ",VLOOKUP('Perpetual Pricing'!$J$1,XE!$A:$B,2,FALSE))</f>
        <v>Price: EUR</v>
      </c>
      <c r="I190" s="72" t="str">
        <f>HLOOKUP($U$1,Phrasing!A:A,43,FALSE)</f>
        <v>Part Number</v>
      </c>
      <c r="J190" s="100" t="str">
        <f>CONCATENATE(HLOOKUP($U$1,Phrasing!A:A,46,FALSE),": ",VLOOKUP('Perpetual Pricing'!$J$1,XE!$A:$B,2,FALSE))</f>
        <v>Price: EUR</v>
      </c>
      <c r="K190" s="72" t="str">
        <f>HLOOKUP($U$1,Phrasing!A:A,43,FALSE)</f>
        <v>Part Number</v>
      </c>
    </row>
    <row r="191" spans="1:11">
      <c r="A191" s="277" t="s">
        <v>369</v>
      </c>
      <c r="B191" s="277"/>
      <c r="C191" s="277"/>
      <c r="D191" s="85" t="str">
        <f>TEXT(ROUND(VLOOKUP('Perpetual Pricing'!$J$2,XE!$M$5:$N$6,2,FALSE)*BASE!D190*VLOOKUP('Perpetual Pricing'!$J$1,XE!$A:$F,6,FALSE)* (HLOOKUP($J$3,PARTNERPROGRAM!$D$7:$H$8,2,FALSE)),VLOOKUP('Perpetual Pricing'!$J$1,XE!$A:$H,8,FALSE)),VLOOKUP('Perpetual Pricing'!$J$1,XE!$A:$G,7,FALSE))</f>
        <v>204,8300</v>
      </c>
      <c r="E191" s="42" t="str">
        <f>CONCATENATE(LEFT(BASE!E190,6),VLOOKUP('Perpetual Pricing'!$J$1,XE!$A:$C,3,FALSE),MID(BASE!E190,9,1),IF('Perpetual Pricing'!$J$2="Standard","S","G"),RIGHT(BASE!E190,7))</f>
        <v>KXWK00EUPS0600ZZZ</v>
      </c>
      <c r="F191" s="85" t="str">
        <f>TEXT(ROUND(VLOOKUP('Perpetual Pricing'!$J$2,XE!$M$5:$N$6,2,FALSE)*BASE!F190*VLOOKUP('Perpetual Pricing'!$J$1,XE!$A:$F,6,FALSE)* (HLOOKUP($J$3,PARTNERPROGRAM!$D$7:$H$8,2,FALSE)),VLOOKUP('Perpetual Pricing'!$J$1,XE!$A:$H,8,FALSE)),VLOOKUP('Perpetual Pricing'!$J$1,XE!$A:$G,7,FALSE))</f>
        <v>102,4100</v>
      </c>
      <c r="G191" s="42" t="str">
        <f>CONCATENATE(LEFT(BASE!G190,6),VLOOKUP('Perpetual Pricing'!$J$1,XE!$A:$C,3,FALSE),MID(BASE!G190,9,1),IF('Perpetual Pricing'!$J$2="Standard","S","G"),RIGHT(BASE!G190,7))</f>
        <v>KXWK00EUUS0600ZZZ</v>
      </c>
      <c r="H191" s="85" t="str">
        <f>TEXT(ROUND(VLOOKUP('Perpetual Pricing'!$J$2,XE!$M$5:$N$6,2,FALSE)*BASE!H190*VLOOKUP('Perpetual Pricing'!$J$1,XE!$A:$F,6,FALSE)* (HLOOKUP($J$3,PARTNERPROGRAM!$D$7:$H$8,2,FALSE)),VLOOKUP('Perpetual Pricing'!$J$1,XE!$A:$H,8,FALSE)),VLOOKUP('Perpetual Pricing'!$J$1,XE!$A:$G,7,FALSE))</f>
        <v>40,9600</v>
      </c>
      <c r="I191" s="42" t="str">
        <f>CONCATENATE(LEFT(BASE!I190,6),VLOOKUP('Perpetual Pricing'!$J$1,XE!$A:$C,3,FALSE),MID(BASE!I190,9,1),IF('Perpetual Pricing'!$J$2="Standard","S","G"),RIGHT(BASE!I190,7))</f>
        <v>KXWK00EUMS061YZZZ</v>
      </c>
      <c r="J191" s="77" t="s">
        <v>40</v>
      </c>
      <c r="K191" s="81" t="s">
        <v>40</v>
      </c>
    </row>
    <row r="192" spans="1:11">
      <c r="A192" s="277" t="s">
        <v>373</v>
      </c>
      <c r="B192" s="277"/>
      <c r="C192" s="277"/>
      <c r="D192" s="85" t="str">
        <f>TEXT(ROUND(VLOOKUP('Perpetual Pricing'!$J$2,XE!$M$5:$N$6,2,FALSE)*BASE!D191*VLOOKUP('Perpetual Pricing'!$J$1,XE!$A:$F,6,FALSE)* (HLOOKUP($J$3,PARTNERPROGRAM!$D$7:$H$8,2,FALSE)),VLOOKUP('Perpetual Pricing'!$J$1,XE!$A:$H,8,FALSE)),VLOOKUP('Perpetual Pricing'!$J$1,XE!$A:$G,7,FALSE))</f>
        <v>389,6400</v>
      </c>
      <c r="E192" s="42" t="str">
        <f>CONCATENATE(LEFT(BASE!E191,6),VLOOKUP('Perpetual Pricing'!$J$1,XE!$A:$C,3,FALSE),MID(BASE!E191,9,1),IF('Perpetual Pricing'!$J$2="Standard","S","G"),RIGHT(BASE!E191,7))</f>
        <v>KXWK00EUPS1200ZZZ</v>
      </c>
      <c r="F192" s="85" t="str">
        <f>TEXT(ROUND(VLOOKUP('Perpetual Pricing'!$J$2,XE!$M$5:$N$6,2,FALSE)*BASE!F191*VLOOKUP('Perpetual Pricing'!$J$1,XE!$A:$F,6,FALSE)* (HLOOKUP($J$3,PARTNERPROGRAM!$D$7:$H$8,2,FALSE)),VLOOKUP('Perpetual Pricing'!$J$1,XE!$A:$H,8,FALSE)),VLOOKUP('Perpetual Pricing'!$J$1,XE!$A:$G,7,FALSE))</f>
        <v>194,8200</v>
      </c>
      <c r="G192" s="42" t="str">
        <f>CONCATENATE(LEFT(BASE!G191,6),VLOOKUP('Perpetual Pricing'!$J$1,XE!$A:$C,3,FALSE),MID(BASE!G191,9,1),IF('Perpetual Pricing'!$J$2="Standard","S","G"),RIGHT(BASE!G191,7))</f>
        <v>KXWK00EUUS1200ZZZ</v>
      </c>
      <c r="H192" s="85" t="str">
        <f>TEXT(ROUND(VLOOKUP('Perpetual Pricing'!$J$2,XE!$M$5:$N$6,2,FALSE)*BASE!H191*VLOOKUP('Perpetual Pricing'!$J$1,XE!$A:$F,6,FALSE)* (HLOOKUP($J$3,PARTNERPROGRAM!$D$7:$H$8,2,FALSE)),VLOOKUP('Perpetual Pricing'!$J$1,XE!$A:$H,8,FALSE)),VLOOKUP('Perpetual Pricing'!$J$1,XE!$A:$G,7,FALSE))</f>
        <v>77,9200</v>
      </c>
      <c r="I192" s="42" t="str">
        <f>CONCATENATE(LEFT(BASE!I191,6),VLOOKUP('Perpetual Pricing'!$J$1,XE!$A:$C,3,FALSE),MID(BASE!I191,9,1),IF('Perpetual Pricing'!$J$2="Standard","S","G"),RIGHT(BASE!I191,7))</f>
        <v>KXWK00EUMS121YZZZ</v>
      </c>
      <c r="J192" s="85" t="str">
        <f>TEXT(ROUND(VLOOKUP('Perpetual Pricing'!$J$2,XE!$M$5:$N$6,2,FALSE)*BASE!J191*VLOOKUP('Perpetual Pricing'!$J$1,XE!$A:$F,6,FALSE)* (HLOOKUP($J$3,PARTNERPROGRAM!$D$7:$H$8,2,FALSE)),VLOOKUP('Perpetual Pricing'!$J$1,XE!$A:$H,8,FALSE)),VLOOKUP('Perpetual Pricing'!$J$1,XE!$A:$G,7,FALSE))</f>
        <v>58,4500</v>
      </c>
      <c r="K192" s="42" t="str">
        <f>CONCATENATE(LEFT(BASE!K191,6),VLOOKUP('Perpetual Pricing'!$J$1,XE!$A:$C,3,FALSE),MID(BASE!K191,9,1),IF('Perpetual Pricing'!$J$2="Standard","S","G"),RIGHT(BASE!K191,7))</f>
        <v>KXWK00EUSS121YZZZ</v>
      </c>
    </row>
    <row r="193" spans="1:11">
      <c r="A193" s="277" t="s">
        <v>378</v>
      </c>
      <c r="B193" s="277"/>
      <c r="C193" s="277"/>
      <c r="D193" s="85" t="str">
        <f>TEXT(ROUND(VLOOKUP('Perpetual Pricing'!$J$2,XE!$M$5:$N$6,2,FALSE)*BASE!D192*VLOOKUP('Perpetual Pricing'!$J$1,XE!$A:$F,6,FALSE)* (HLOOKUP($J$3,PARTNERPROGRAM!$D$7:$H$8,2,FALSE)),VLOOKUP('Perpetual Pricing'!$J$1,XE!$A:$H,8,FALSE)),VLOOKUP('Perpetual Pricing'!$J$1,XE!$A:$G,7,FALSE))</f>
        <v>744,4400</v>
      </c>
      <c r="E193" s="42" t="str">
        <f>CONCATENATE(LEFT(BASE!E192,6),VLOOKUP('Perpetual Pricing'!$J$1,XE!$A:$C,3,FALSE),MID(BASE!E192,9,1),IF('Perpetual Pricing'!$J$2="Standard","S","G"),RIGHT(BASE!E192,7))</f>
        <v>KXWK00EUPS2400ZZZ</v>
      </c>
      <c r="F193" s="85" t="str">
        <f>TEXT(ROUND(VLOOKUP('Perpetual Pricing'!$J$2,XE!$M$5:$N$6,2,FALSE)*BASE!F192*VLOOKUP('Perpetual Pricing'!$J$1,XE!$A:$F,6,FALSE)* (HLOOKUP($J$3,PARTNERPROGRAM!$D$7:$H$8,2,FALSE)),VLOOKUP('Perpetual Pricing'!$J$1,XE!$A:$H,8,FALSE)),VLOOKUP('Perpetual Pricing'!$J$1,XE!$A:$G,7,FALSE))</f>
        <v>372,2200</v>
      </c>
      <c r="G193" s="42" t="str">
        <f>CONCATENATE(LEFT(BASE!G192,6),VLOOKUP('Perpetual Pricing'!$J$1,XE!$A:$C,3,FALSE),MID(BASE!G192,9,1),IF('Perpetual Pricing'!$J$2="Standard","S","G"),RIGHT(BASE!G192,7))</f>
        <v>KXWK00EUUS2400ZZZ</v>
      </c>
      <c r="H193" s="85" t="str">
        <f>TEXT(ROUND(VLOOKUP('Perpetual Pricing'!$J$2,XE!$M$5:$N$6,2,FALSE)*BASE!H192*VLOOKUP('Perpetual Pricing'!$J$1,XE!$A:$F,6,FALSE)* (HLOOKUP($J$3,PARTNERPROGRAM!$D$7:$H$8,2,FALSE)),VLOOKUP('Perpetual Pricing'!$J$1,XE!$A:$H,8,FALSE)),VLOOKUP('Perpetual Pricing'!$J$1,XE!$A:$G,7,FALSE))</f>
        <v>148,8900</v>
      </c>
      <c r="I193" s="42" t="str">
        <f>CONCATENATE(LEFT(BASE!I192,6),VLOOKUP('Perpetual Pricing'!$J$1,XE!$A:$C,3,FALSE),MID(BASE!I192,9,1),IF('Perpetual Pricing'!$J$2="Standard","S","G"),RIGHT(BASE!I192,7))</f>
        <v>KXWK00EUMS241YZZZ</v>
      </c>
      <c r="J193" s="85" t="str">
        <f>TEXT(ROUND(VLOOKUP('Perpetual Pricing'!$J$2,XE!$M$5:$N$6,2,FALSE)*BASE!J192*VLOOKUP('Perpetual Pricing'!$J$1,XE!$A:$F,6,FALSE)* (HLOOKUP($J$3,PARTNERPROGRAM!$D$7:$H$8,2,FALSE)),VLOOKUP('Perpetual Pricing'!$J$1,XE!$A:$H,8,FALSE)),VLOOKUP('Perpetual Pricing'!$J$1,XE!$A:$G,7,FALSE))</f>
        <v>111,6700</v>
      </c>
      <c r="K193" s="42" t="str">
        <f>CONCATENATE(LEFT(BASE!K192,6),VLOOKUP('Perpetual Pricing'!$J$1,XE!$A:$C,3,FALSE),MID(BASE!K192,9,1),IF('Perpetual Pricing'!$J$2="Standard","S","G"),RIGHT(BASE!K192,7))</f>
        <v>KXWK00EUSS241YZZZ</v>
      </c>
    </row>
    <row r="194" spans="1:11">
      <c r="A194" s="277" t="s">
        <v>383</v>
      </c>
      <c r="B194" s="277"/>
      <c r="C194" s="277"/>
      <c r="D194" s="85" t="str">
        <f>TEXT(ROUND(VLOOKUP('Perpetual Pricing'!$J$2,XE!$M$5:$N$6,2,FALSE)*BASE!D193*VLOOKUP('Perpetual Pricing'!$J$1,XE!$A:$F,6,FALSE)* (HLOOKUP($J$3,PARTNERPROGRAM!$D$7:$H$8,2,FALSE)),VLOOKUP('Perpetual Pricing'!$J$1,XE!$A:$H,8,FALSE)),VLOOKUP('Perpetual Pricing'!$J$1,XE!$A:$G,7,FALSE))</f>
        <v>1378,0700</v>
      </c>
      <c r="E194" s="42" t="str">
        <f>CONCATENATE(LEFT(BASE!E193,6),VLOOKUP('Perpetual Pricing'!$J$1,XE!$A:$C,3,FALSE),MID(BASE!E193,9,1),IF('Perpetual Pricing'!$J$2="Standard","S","G"),RIGHT(BASE!E193,7))</f>
        <v>KXWK00EUPS5000ZZZ</v>
      </c>
      <c r="F194" s="85" t="str">
        <f>TEXT(ROUND(VLOOKUP('Perpetual Pricing'!$J$2,XE!$M$5:$N$6,2,FALSE)*BASE!F193*VLOOKUP('Perpetual Pricing'!$J$1,XE!$A:$F,6,FALSE)* (HLOOKUP($J$3,PARTNERPROGRAM!$D$7:$H$8,2,FALSE)),VLOOKUP('Perpetual Pricing'!$J$1,XE!$A:$H,8,FALSE)),VLOOKUP('Perpetual Pricing'!$J$1,XE!$A:$G,7,FALSE))</f>
        <v>689,0400</v>
      </c>
      <c r="G194" s="42" t="str">
        <f>CONCATENATE(LEFT(BASE!G193,6),VLOOKUP('Perpetual Pricing'!$J$1,XE!$A:$C,3,FALSE),MID(BASE!G193,9,1),IF('Perpetual Pricing'!$J$2="Standard","S","G"),RIGHT(BASE!G193,7))</f>
        <v>KXWK00EUUS5000ZZZ</v>
      </c>
      <c r="H194" s="85" t="str">
        <f>TEXT(ROUND(VLOOKUP('Perpetual Pricing'!$J$2,XE!$M$5:$N$6,2,FALSE)*BASE!H193*VLOOKUP('Perpetual Pricing'!$J$1,XE!$A:$F,6,FALSE)* (HLOOKUP($J$3,PARTNERPROGRAM!$D$7:$H$8,2,FALSE)),VLOOKUP('Perpetual Pricing'!$J$1,XE!$A:$H,8,FALSE)),VLOOKUP('Perpetual Pricing'!$J$1,XE!$A:$G,7,FALSE))</f>
        <v>275,6200</v>
      </c>
      <c r="I194" s="42" t="str">
        <f>CONCATENATE(LEFT(BASE!I193,6),VLOOKUP('Perpetual Pricing'!$J$1,XE!$A:$C,3,FALSE),MID(BASE!I193,9,1),IF('Perpetual Pricing'!$J$2="Standard","S","G"),RIGHT(BASE!I193,7))</f>
        <v>KXWK00EUMS501YZZZ</v>
      </c>
      <c r="J194" s="85" t="str">
        <f>TEXT(ROUND(VLOOKUP('Perpetual Pricing'!$J$2,XE!$M$5:$N$6,2,FALSE)*BASE!J193*VLOOKUP('Perpetual Pricing'!$J$1,XE!$A:$F,6,FALSE)* (HLOOKUP($J$3,PARTNERPROGRAM!$D$7:$H$8,2,FALSE)),VLOOKUP('Perpetual Pricing'!$J$1,XE!$A:$H,8,FALSE)),VLOOKUP('Perpetual Pricing'!$J$1,XE!$A:$G,7,FALSE))</f>
        <v>206,7100</v>
      </c>
      <c r="K194" s="42" t="str">
        <f>CONCATENATE(LEFT(BASE!K193,6),VLOOKUP('Perpetual Pricing'!$J$1,XE!$A:$C,3,FALSE),MID(BASE!K193,9,1),IF('Perpetual Pricing'!$J$2="Standard","S","G"),RIGHT(BASE!K193,7))</f>
        <v>KXWK00EUSS501YZZZ</v>
      </c>
    </row>
    <row r="195" spans="1:11">
      <c r="A195" s="44" t="s">
        <v>278</v>
      </c>
      <c r="B195" s="49"/>
      <c r="C195" s="50"/>
      <c r="D195" s="35"/>
      <c r="E195" s="36"/>
      <c r="F195" s="35"/>
      <c r="G195" s="36"/>
      <c r="H195" s="35"/>
      <c r="I195" s="36"/>
      <c r="J195" s="35"/>
      <c r="K195" s="36"/>
    </row>
    <row r="196" spans="1:11">
      <c r="A196" s="258" t="s">
        <v>485</v>
      </c>
      <c r="B196" s="258"/>
      <c r="C196" s="258"/>
      <c r="D196" s="258"/>
      <c r="E196" s="258"/>
      <c r="F196" s="258"/>
      <c r="G196" s="258"/>
      <c r="H196" s="258"/>
      <c r="I196" s="258"/>
      <c r="J196" s="258"/>
      <c r="K196" s="258"/>
    </row>
    <row r="197" spans="1:11">
      <c r="A197" s="95"/>
      <c r="B197" s="95"/>
      <c r="C197" s="95"/>
      <c r="D197" s="95"/>
      <c r="E197" s="95"/>
      <c r="F197" s="95"/>
      <c r="G197" s="95"/>
      <c r="H197" s="95"/>
      <c r="I197" s="95"/>
      <c r="J197" s="95"/>
      <c r="K197" s="95"/>
    </row>
    <row r="198" spans="1:11" ht="20.25">
      <c r="A198" s="215" t="s">
        <v>78</v>
      </c>
      <c r="B198" s="11"/>
      <c r="C198" s="11"/>
      <c r="D198" s="12"/>
      <c r="E198" s="9"/>
      <c r="F198" s="1"/>
      <c r="G198" s="9"/>
      <c r="H198" s="1"/>
      <c r="I198" s="9"/>
      <c r="J198" s="1"/>
      <c r="K198" s="13"/>
    </row>
    <row r="199" spans="1:11" ht="15.75" customHeight="1">
      <c r="A199" s="253" t="str">
        <f>HLOOKUP($U$1,Phrasing!A:A,20,FALSE)</f>
        <v>First year of maintenance is included in the purchase price.  *Premium Support requires an active Maintenance Agreement.</v>
      </c>
      <c r="B199" s="253"/>
      <c r="C199" s="254"/>
      <c r="D199" s="259" t="str">
        <f>CONCATENATE(IF('Perpetual Pricing'!$J$2="Standard",HLOOKUP($U$1,Phrasing!A:A,48,FALSE),IF('Perpetual Pricing'!$J$2="Gov/Edu/NonProfit",HLOOKUP($U$1,Phrasing!A:A,49,FALSE),"???"))," - ",$J$3,, " - ",VLOOKUP($J$3,PARTNERPROGRAM!$U$5:$V$9,2,FALSE))</f>
        <v>Standard Pricing - Non Partner - SRP</v>
      </c>
      <c r="E199" s="259"/>
      <c r="F199" s="259"/>
      <c r="G199" s="259"/>
      <c r="H199" s="260"/>
      <c r="I199" s="260"/>
      <c r="J199" s="259"/>
      <c r="K199" s="259"/>
    </row>
    <row r="200" spans="1:11" ht="12.75" customHeight="1">
      <c r="A200" s="253"/>
      <c r="B200" s="253"/>
      <c r="C200" s="254"/>
      <c r="D200" s="235" t="str">
        <f>HLOOKUP($U$1,Phrasing!A:A,40,FALSE)</f>
        <v>New</v>
      </c>
      <c r="E200" s="236"/>
      <c r="F200" s="237" t="str">
        <f>HLOOKUP($U$1,Phrasing!A:A,158,FALSE)</f>
        <v>Upgrade</v>
      </c>
      <c r="G200" s="238"/>
      <c r="H200" s="230" t="str">
        <f>HLOOKUP($U$1,Phrasing!A:A,170,FALSE)</f>
        <v>1Yr Maintenance</v>
      </c>
      <c r="I200" s="231"/>
      <c r="J200" s="239" t="str">
        <f>HLOOKUP($U$1,Phrasing!A:A,45,FALSE)</f>
        <v>Premium Support</v>
      </c>
      <c r="K200" s="240"/>
    </row>
    <row r="201" spans="1:11">
      <c r="A201" s="255"/>
      <c r="B201" s="255"/>
      <c r="C201" s="256"/>
      <c r="D201" s="243" t="str">
        <f>HLOOKUP($U$1,Phrasing!A:A,23,FALSE)</f>
        <v>Includes one year of Maintenance</v>
      </c>
      <c r="E201" s="244"/>
      <c r="F201" s="245" t="str">
        <f>HLOOKUP($U$1,Phrasing!A:A,23,FALSE)</f>
        <v>Includes one year of Maintenance</v>
      </c>
      <c r="G201" s="246"/>
      <c r="H201" s="228" t="str">
        <f>HLOOKUP($U$1,Phrasing!A:A,171,FALSE)</f>
        <v>Renewal</v>
      </c>
      <c r="I201" s="229"/>
      <c r="J201" s="241"/>
      <c r="K201" s="242"/>
    </row>
    <row r="202" spans="1:11" ht="25.5">
      <c r="A202" s="97" t="str">
        <f>HLOOKUP($U$1,Phrasing!A:A,50,FALSE)</f>
        <v>Quantity</v>
      </c>
      <c r="B202" s="97" t="str">
        <f>HLOOKUP($U$1,Phrasing!A:A,18,FALSE)</f>
        <v>Discount Level</v>
      </c>
      <c r="C202" s="94" t="str">
        <f>HLOOKUP($U$1,Phrasing!A:A,19,FALSE)</f>
        <v>Discount off  single user license</v>
      </c>
      <c r="D202" s="100" t="str">
        <f>CONCATENATE(HLOOKUP($U$1,Phrasing!A:A,46,FALSE),": ",VLOOKUP('Perpetual Pricing'!$J$1,XE!$A:$B,2,FALSE))</f>
        <v>Price: EUR</v>
      </c>
      <c r="E202" s="38" t="str">
        <f>HLOOKUP($U$1,Phrasing!A:A,43,FALSE)</f>
        <v>Part Number</v>
      </c>
      <c r="F202" s="100" t="str">
        <f>CONCATENATE(HLOOKUP($U$1,Phrasing!A:A,46,FALSE),": ",VLOOKUP('Perpetual Pricing'!$J$1,XE!$A:$B,2,FALSE))</f>
        <v>Price: EUR</v>
      </c>
      <c r="G202" s="38" t="str">
        <f>HLOOKUP($U$1,Phrasing!A:A,43,FALSE)</f>
        <v>Part Number</v>
      </c>
      <c r="H202" s="100" t="str">
        <f>CONCATENATE(HLOOKUP($U$1,Phrasing!A:A,46,FALSE),": ",VLOOKUP('Perpetual Pricing'!$J$1,XE!$A:$B,2,FALSE))</f>
        <v>Price: EUR</v>
      </c>
      <c r="I202" s="96" t="str">
        <f>HLOOKUP($U$1,Phrasing!A:A,43,FALSE)</f>
        <v>Part Number</v>
      </c>
      <c r="J202" s="100" t="str">
        <f>CONCATENATE(HLOOKUP($U$1,Phrasing!A:A,46,FALSE),": ",VLOOKUP('Perpetual Pricing'!$J$1,XE!$A:$B,2,FALSE))</f>
        <v>Price: EUR</v>
      </c>
      <c r="K202" s="96" t="str">
        <f>HLOOKUP($U$1,Phrasing!A:A,43,FALSE)</f>
        <v>Part Number</v>
      </c>
    </row>
    <row r="203" spans="1:11">
      <c r="A203" s="40" t="s">
        <v>14</v>
      </c>
      <c r="B203" s="98" t="s">
        <v>15</v>
      </c>
      <c r="C203" s="41">
        <v>0</v>
      </c>
      <c r="D203" s="85" t="str">
        <f>TEXT(ROUND(VLOOKUP('Perpetual Pricing'!$J$2,XE!$M$5:$N$6,2,FALSE)*BASE!D202*VLOOKUP('Perpetual Pricing'!$J$1,XE!$A:$F,6,FALSE)* (HLOOKUP($J$3,PARTNERPROGRAM!$D$7:$H$8,2,FALSE)),VLOOKUP('Perpetual Pricing'!$J$1,XE!$A:$H,8,FALSE)),VLOOKUP('Perpetual Pricing'!$J$1,XE!$A:$G,7,FALSE))</f>
        <v>874,8800</v>
      </c>
      <c r="E203" s="42" t="str">
        <f>CONCATENATE(LEFT(BASE!E202,6),VLOOKUP('Perpetual Pricing'!$J$1,XE!$A:$C,3,FALSE),MID(BASE!E202,9,1),IF('Perpetual Pricing'!$J$2="Standard","S","G"),RIGHT(BASE!E202,7))</f>
        <v>SSPS50EUPS0100ZZZ</v>
      </c>
      <c r="F203" s="85" t="str">
        <f>TEXT(ROUND(VLOOKUP('Perpetual Pricing'!$J$2,XE!$M$5:$N$6,2,FALSE)*BASE!F202*VLOOKUP('Perpetual Pricing'!$J$1,XE!$A:$F,6,FALSE)* (HLOOKUP($J$3,PARTNERPROGRAM!$D$7:$H$8,2,FALSE)),VLOOKUP('Perpetual Pricing'!$J$1,XE!$A:$H,8,FALSE)),VLOOKUP('Perpetual Pricing'!$J$1,XE!$A:$G,7,FALSE))</f>
        <v>437,4400</v>
      </c>
      <c r="G203" s="42" t="str">
        <f>CONCATENATE(LEFT(BASE!G202,6),VLOOKUP('Perpetual Pricing'!$J$1,XE!$A:$C,3,FALSE),MID(BASE!G202,9,1),IF('Perpetual Pricing'!$J$2="Standard","S","G"),RIGHT(BASE!G202,7))</f>
        <v>SSPS50EUUS0100ZZZ</v>
      </c>
      <c r="H203" s="85" t="str">
        <f>TEXT(ROUND(VLOOKUP('Perpetual Pricing'!$J$2,XE!$M$5:$N$6,2,FALSE)*BASE!H202*VLOOKUP('Perpetual Pricing'!$J$1,XE!$A:$F,6,FALSE)* (HLOOKUP($J$3,PARTNERPROGRAM!$D$7:$H$8,2,FALSE)),VLOOKUP('Perpetual Pricing'!$J$1,XE!$A:$H,8,FALSE)),VLOOKUP('Perpetual Pricing'!$J$1,XE!$A:$G,7,FALSE))</f>
        <v>174,9800</v>
      </c>
      <c r="I203" s="42" t="str">
        <f>CONCATENATE(LEFT(BASE!I202,6),VLOOKUP('Perpetual Pricing'!$J$1,XE!$A:$C,3,FALSE),MID(BASE!I202,9,1),IF('Perpetual Pricing'!$J$2="Standard","S","G"),RIGHT(BASE!I202,7))</f>
        <v>SSPS50EUMS011YZZZ</v>
      </c>
      <c r="J203" s="85" t="str">
        <f>TEXT(ROUND(VLOOKUP('Perpetual Pricing'!$J$2,XE!$M$5:$N$6,2,FALSE)*BASE!J202*VLOOKUP('Perpetual Pricing'!$J$1,XE!$A:$F,6,FALSE)* (HLOOKUP($J$3,PARTNERPROGRAM!$D$7:$H$8,2,FALSE)),VLOOKUP('Perpetual Pricing'!$J$1,XE!$A:$H,8,FALSE)),VLOOKUP('Perpetual Pricing'!$J$1,XE!$A:$G,7,FALSE))</f>
        <v>131,2300</v>
      </c>
      <c r="K203" s="42" t="str">
        <f>CONCATENATE(LEFT(BASE!K202,6),VLOOKUP('Perpetual Pricing'!$J$1,XE!$A:$C,3,FALSE),MID(BASE!K202,9,1),IF('Perpetual Pricing'!$J$2="Standard","S","G"),RIGHT(BASE!K202,7))</f>
        <v>SSPS50EUSS011YZZZ</v>
      </c>
    </row>
    <row r="204" spans="1:11">
      <c r="A204" s="40" t="s">
        <v>20</v>
      </c>
      <c r="B204" s="98" t="s">
        <v>21</v>
      </c>
      <c r="C204" s="52">
        <f>BASE!$M$2</f>
        <v>0.09</v>
      </c>
      <c r="D204" s="85" t="str">
        <f>TEXT(ROUND(VLOOKUP('Perpetual Pricing'!$J$2,XE!$M$5:$N$6,2,FALSE)*BASE!D203*VLOOKUP('Perpetual Pricing'!$J$1,XE!$A:$F,6,FALSE)* (HLOOKUP($J$3,PARTNERPROGRAM!$D$7:$H$8,2,FALSE)),VLOOKUP('Perpetual Pricing'!$J$1,XE!$A:$H,8,FALSE)),VLOOKUP('Perpetual Pricing'!$J$1,XE!$A:$G,7,FALSE))</f>
        <v>796,1400</v>
      </c>
      <c r="E204" s="42" t="str">
        <f>CONCATENATE(LEFT(BASE!E203,6),VLOOKUP('Perpetual Pricing'!$J$1,XE!$A:$C,3,FALSE),MID(BASE!E203,9,1),IF('Perpetual Pricing'!$J$2="Standard","S","G"),RIGHT(BASE!E203,7))</f>
        <v>SSPS50EUPS0100ZZA</v>
      </c>
      <c r="F204" s="85" t="str">
        <f>TEXT(ROUND(VLOOKUP('Perpetual Pricing'!$J$2,XE!$M$5:$N$6,2,FALSE)*BASE!F203*VLOOKUP('Perpetual Pricing'!$J$1,XE!$A:$F,6,FALSE)* (HLOOKUP($J$3,PARTNERPROGRAM!$D$7:$H$8,2,FALSE)),VLOOKUP('Perpetual Pricing'!$J$1,XE!$A:$H,8,FALSE)),VLOOKUP('Perpetual Pricing'!$J$1,XE!$A:$G,7,FALSE))</f>
        <v>398,0700</v>
      </c>
      <c r="G204" s="42" t="str">
        <f>CONCATENATE(LEFT(BASE!G203,6),VLOOKUP('Perpetual Pricing'!$J$1,XE!$A:$C,3,FALSE),MID(BASE!G203,9,1),IF('Perpetual Pricing'!$J$2="Standard","S","G"),RIGHT(BASE!G203,7))</f>
        <v>SSPS50EUUS0100ZZA</v>
      </c>
      <c r="H204" s="85" t="str">
        <f>TEXT(ROUND(VLOOKUP('Perpetual Pricing'!$J$2,XE!$M$5:$N$6,2,FALSE)*BASE!H203*VLOOKUP('Perpetual Pricing'!$J$1,XE!$A:$F,6,FALSE)* (HLOOKUP($J$3,PARTNERPROGRAM!$D$7:$H$8,2,FALSE)),VLOOKUP('Perpetual Pricing'!$J$1,XE!$A:$H,8,FALSE)),VLOOKUP('Perpetual Pricing'!$J$1,XE!$A:$G,7,FALSE))</f>
        <v>159,2300</v>
      </c>
      <c r="I204" s="42" t="str">
        <f>CONCATENATE(LEFT(BASE!I203,6),VLOOKUP('Perpetual Pricing'!$J$1,XE!$A:$C,3,FALSE),MID(BASE!I203,9,1),IF('Perpetual Pricing'!$J$2="Standard","S","G"),RIGHT(BASE!I203,7))</f>
        <v>SSPS50EUMS011YZZA</v>
      </c>
      <c r="J204" s="85" t="str">
        <f>TEXT(ROUND(VLOOKUP('Perpetual Pricing'!$J$2,XE!$M$5:$N$6,2,FALSE)*BASE!J203*VLOOKUP('Perpetual Pricing'!$J$1,XE!$A:$F,6,FALSE)* (HLOOKUP($J$3,PARTNERPROGRAM!$D$7:$H$8,2,FALSE)),VLOOKUP('Perpetual Pricing'!$J$1,XE!$A:$H,8,FALSE)),VLOOKUP('Perpetual Pricing'!$J$1,XE!$A:$G,7,FALSE))</f>
        <v>119,4200</v>
      </c>
      <c r="K204" s="42" t="str">
        <f>CONCATENATE(LEFT(BASE!K203,6),VLOOKUP('Perpetual Pricing'!$J$1,XE!$A:$C,3,FALSE),MID(BASE!K203,9,1),IF('Perpetual Pricing'!$J$2="Standard","S","G"),RIGHT(BASE!K203,7))</f>
        <v>SSPS50EUSS011YZZA</v>
      </c>
    </row>
    <row r="205" spans="1:11">
      <c r="A205" s="40" t="s">
        <v>26</v>
      </c>
      <c r="B205" s="98" t="s">
        <v>27</v>
      </c>
      <c r="C205" s="52">
        <f>BASE!$M$3</f>
        <v>0.23300000000000001</v>
      </c>
      <c r="D205" s="85" t="str">
        <f>TEXT(ROUND(VLOOKUP('Perpetual Pricing'!$J$2,XE!$M$5:$N$6,2,FALSE)*BASE!D204*VLOOKUP('Perpetual Pricing'!$J$1,XE!$A:$F,6,FALSE)* (HLOOKUP($J$3,PARTNERPROGRAM!$D$7:$H$8,2,FALSE)),VLOOKUP('Perpetual Pricing'!$J$1,XE!$A:$H,8,FALSE)),VLOOKUP('Perpetual Pricing'!$J$1,XE!$A:$G,7,FALSE))</f>
        <v>671,0300</v>
      </c>
      <c r="E205" s="42" t="str">
        <f>CONCATENATE(LEFT(BASE!E204,6),VLOOKUP('Perpetual Pricing'!$J$1,XE!$A:$C,3,FALSE),MID(BASE!E204,9,1),IF('Perpetual Pricing'!$J$2="Standard","S","G"),RIGHT(BASE!E204,7))</f>
        <v>SSPS50EUPS0100ZZB</v>
      </c>
      <c r="F205" s="85" t="str">
        <f>TEXT(ROUND(VLOOKUP('Perpetual Pricing'!$J$2,XE!$M$5:$N$6,2,FALSE)*BASE!F204*VLOOKUP('Perpetual Pricing'!$J$1,XE!$A:$F,6,FALSE)* (HLOOKUP($J$3,PARTNERPROGRAM!$D$7:$H$8,2,FALSE)),VLOOKUP('Perpetual Pricing'!$J$1,XE!$A:$H,8,FALSE)),VLOOKUP('Perpetual Pricing'!$J$1,XE!$A:$G,7,FALSE))</f>
        <v>335,5100</v>
      </c>
      <c r="G205" s="42" t="str">
        <f>CONCATENATE(LEFT(BASE!G204,6),VLOOKUP('Perpetual Pricing'!$J$1,XE!$A:$C,3,FALSE),MID(BASE!G204,9,1),IF('Perpetual Pricing'!$J$2="Standard","S","G"),RIGHT(BASE!G204,7))</f>
        <v>SSPS50EUUS0100ZZB</v>
      </c>
      <c r="H205" s="85" t="str">
        <f>TEXT(ROUND(VLOOKUP('Perpetual Pricing'!$J$2,XE!$M$5:$N$6,2,FALSE)*BASE!H204*VLOOKUP('Perpetual Pricing'!$J$1,XE!$A:$F,6,FALSE)* (HLOOKUP($J$3,PARTNERPROGRAM!$D$7:$H$8,2,FALSE)),VLOOKUP('Perpetual Pricing'!$J$1,XE!$A:$H,8,FALSE)),VLOOKUP('Perpetual Pricing'!$J$1,XE!$A:$G,7,FALSE))</f>
        <v>134,200</v>
      </c>
      <c r="I205" s="42" t="str">
        <f>CONCATENATE(LEFT(BASE!I204,6),VLOOKUP('Perpetual Pricing'!$J$1,XE!$A:$C,3,FALSE),MID(BASE!I204,9,1),IF('Perpetual Pricing'!$J$2="Standard","S","G"),RIGHT(BASE!I204,7))</f>
        <v>SSPS50EUMS011YZZB</v>
      </c>
      <c r="J205" s="85" t="str">
        <f>TEXT(ROUND(VLOOKUP('Perpetual Pricing'!$J$2,XE!$M$5:$N$6,2,FALSE)*BASE!J204*VLOOKUP('Perpetual Pricing'!$J$1,XE!$A:$F,6,FALSE)* (HLOOKUP($J$3,PARTNERPROGRAM!$D$7:$H$8,2,FALSE)),VLOOKUP('Perpetual Pricing'!$J$1,XE!$A:$H,8,FALSE)),VLOOKUP('Perpetual Pricing'!$J$1,XE!$A:$G,7,FALSE))</f>
        <v>100,6600</v>
      </c>
      <c r="K205" s="42" t="str">
        <f>CONCATENATE(LEFT(BASE!K204,6),VLOOKUP('Perpetual Pricing'!$J$1,XE!$A:$C,3,FALSE),MID(BASE!K204,9,1),IF('Perpetual Pricing'!$J$2="Standard","S","G"),RIGHT(BASE!K204,7))</f>
        <v>SSPS50EUSS011YZZB</v>
      </c>
    </row>
    <row r="206" spans="1:11">
      <c r="A206" s="43" t="s">
        <v>32</v>
      </c>
      <c r="B206" s="98" t="s">
        <v>33</v>
      </c>
      <c r="C206" s="52">
        <f>BASE!$M$4</f>
        <v>0.377</v>
      </c>
      <c r="D206" s="85" t="str">
        <f>TEXT(ROUND(VLOOKUP('Perpetual Pricing'!$J$2,XE!$M$5:$N$6,2,FALSE)*BASE!D205*VLOOKUP('Perpetual Pricing'!$J$1,XE!$A:$F,6,FALSE)* (HLOOKUP($J$3,PARTNERPROGRAM!$D$7:$H$8,2,FALSE)),VLOOKUP('Perpetual Pricing'!$J$1,XE!$A:$H,8,FALSE)),VLOOKUP('Perpetual Pricing'!$J$1,XE!$A:$G,7,FALSE))</f>
        <v>545,0500</v>
      </c>
      <c r="E206" s="42" t="str">
        <f>CONCATENATE(LEFT(BASE!E205,6),VLOOKUP('Perpetual Pricing'!$J$1,XE!$A:$C,3,FALSE),MID(BASE!E205,9,1),IF('Perpetual Pricing'!$J$2="Standard","S","G"),RIGHT(BASE!E205,7))</f>
        <v>SSPS50EUPS0100ZZC</v>
      </c>
      <c r="F206" s="85" t="str">
        <f>TEXT(ROUND(VLOOKUP('Perpetual Pricing'!$J$2,XE!$M$5:$N$6,2,FALSE)*BASE!F205*VLOOKUP('Perpetual Pricing'!$J$1,XE!$A:$F,6,FALSE)* (HLOOKUP($J$3,PARTNERPROGRAM!$D$7:$H$8,2,FALSE)),VLOOKUP('Perpetual Pricing'!$J$1,XE!$A:$H,8,FALSE)),VLOOKUP('Perpetual Pricing'!$J$1,XE!$A:$G,7,FALSE))</f>
        <v>272,5200</v>
      </c>
      <c r="G206" s="42" t="str">
        <f>CONCATENATE(LEFT(BASE!G205,6),VLOOKUP('Perpetual Pricing'!$J$1,XE!$A:$C,3,FALSE),MID(BASE!G205,9,1),IF('Perpetual Pricing'!$J$2="Standard","S","G"),RIGHT(BASE!G205,7))</f>
        <v>SSPS50EUUS0100ZZC</v>
      </c>
      <c r="H206" s="85" t="str">
        <f>TEXT(ROUND(VLOOKUP('Perpetual Pricing'!$J$2,XE!$M$5:$N$6,2,FALSE)*BASE!H205*VLOOKUP('Perpetual Pricing'!$J$1,XE!$A:$F,6,FALSE)* (HLOOKUP($J$3,PARTNERPROGRAM!$D$7:$H$8,2,FALSE)),VLOOKUP('Perpetual Pricing'!$J$1,XE!$A:$H,8,FALSE)),VLOOKUP('Perpetual Pricing'!$J$1,XE!$A:$G,7,FALSE))</f>
        <v>109,0100</v>
      </c>
      <c r="I206" s="42" t="str">
        <f>CONCATENATE(LEFT(BASE!I205,6),VLOOKUP('Perpetual Pricing'!$J$1,XE!$A:$C,3,FALSE),MID(BASE!I205,9,1),IF('Perpetual Pricing'!$J$2="Standard","S","G"),RIGHT(BASE!I205,7))</f>
        <v>SSPS50EUMS011YZZC</v>
      </c>
      <c r="J206" s="85" t="str">
        <f>TEXT(ROUND(VLOOKUP('Perpetual Pricing'!$J$2,XE!$M$5:$N$6,2,FALSE)*BASE!J205*VLOOKUP('Perpetual Pricing'!$J$1,XE!$A:$F,6,FALSE)* (HLOOKUP($J$3,PARTNERPROGRAM!$D$7:$H$8,2,FALSE)),VLOOKUP('Perpetual Pricing'!$J$1,XE!$A:$H,8,FALSE)),VLOOKUP('Perpetual Pricing'!$J$1,XE!$A:$G,7,FALSE))</f>
        <v>81,7600</v>
      </c>
      <c r="K206" s="42" t="str">
        <f>CONCATENATE(LEFT(BASE!K205,6),VLOOKUP('Perpetual Pricing'!$J$1,XE!$A:$C,3,FALSE),MID(BASE!K205,9,1),IF('Perpetual Pricing'!$J$2="Standard","S","G"),RIGHT(BASE!K205,7))</f>
        <v>SSPS50EUSS011YZZC</v>
      </c>
    </row>
    <row r="207" spans="1:11">
      <c r="A207" s="272" t="s">
        <v>38</v>
      </c>
      <c r="B207" s="272"/>
      <c r="C207" s="278"/>
      <c r="D207" s="85" t="str">
        <f>TEXT(ROUND(VLOOKUP('Perpetual Pricing'!$J$2,XE!$M$5:$N$6,2,FALSE)*BASE!D206*VLOOKUP('Perpetual Pricing'!$J$1,XE!$A:$F,6,FALSE)* (HLOOKUP($J$3,PARTNERPROGRAM!$D$7:$H$8,2,FALSE)),VLOOKUP('Perpetual Pricing'!$J$1,XE!$A:$H,8,FALSE)),VLOOKUP('Perpetual Pricing'!$J$1,XE!$A:$G,7,FALSE))</f>
        <v>479,3900</v>
      </c>
      <c r="E207" s="42" t="str">
        <f>CONCATENATE(LEFT(BASE!E206,6),VLOOKUP('Perpetual Pricing'!$J$1,XE!$A:$C,3,FALSE),MID(BASE!E206,9,1),IF('Perpetual Pricing'!$J$2="Standard","S","G"),RIGHT(BASE!E206,7))</f>
        <v>SUPS50EUUS0100ZPZ</v>
      </c>
      <c r="F207" s="271" t="s">
        <v>40</v>
      </c>
      <c r="G207" s="271"/>
      <c r="H207" s="271" t="s">
        <v>40</v>
      </c>
      <c r="I207" s="271"/>
      <c r="J207" s="271" t="s">
        <v>40</v>
      </c>
      <c r="K207" s="271"/>
    </row>
    <row r="208" spans="1:11">
      <c r="A208" s="272" t="s">
        <v>41</v>
      </c>
      <c r="B208" s="272"/>
      <c r="C208" s="278"/>
      <c r="D208" s="85" t="str">
        <f>TEXT(ROUND(VLOOKUP('Perpetual Pricing'!$J$2,XE!$M$5:$N$6,2,FALSE)*BASE!D207*VLOOKUP('Perpetual Pricing'!$J$1,XE!$A:$F,6,FALSE)* (HLOOKUP($J$3,PARTNERPROGRAM!$D$7:$H$8,2,FALSE)),VLOOKUP('Perpetual Pricing'!$J$1,XE!$A:$H,8,FALSE)),VLOOKUP('Perpetual Pricing'!$J$1,XE!$A:$G,7,FALSE))</f>
        <v>698,7100</v>
      </c>
      <c r="E208" s="42" t="str">
        <f>CONCATENATE(LEFT(BASE!E207,6),VLOOKUP('Perpetual Pricing'!$J$1,XE!$A:$C,3,FALSE),MID(BASE!E207,9,1),IF('Perpetual Pricing'!$J$2="Standard","S","G"),RIGHT(BASE!E207,7))</f>
        <v>SUPP50EUUS0100ZPZ</v>
      </c>
      <c r="F208" s="271"/>
      <c r="G208" s="271"/>
      <c r="H208" s="271"/>
      <c r="I208" s="271"/>
      <c r="J208" s="271"/>
      <c r="K208" s="271"/>
    </row>
    <row r="209" spans="1:11">
      <c r="A209" s="44" t="s">
        <v>43</v>
      </c>
      <c r="B209" s="45"/>
      <c r="C209" s="45"/>
      <c r="D209" s="46"/>
      <c r="E209" s="47"/>
      <c r="F209" s="48"/>
      <c r="G209" s="48"/>
      <c r="H209" s="48"/>
      <c r="I209" s="48"/>
      <c r="J209" s="48"/>
      <c r="K209" s="48"/>
    </row>
    <row r="210" spans="1:11">
      <c r="A210" s="44" t="str">
        <f>HLOOKUP($U$1,Phrasing!A:A,4,FALSE)</f>
        <v>* For higher volume sales, please contact StorageCraft.</v>
      </c>
      <c r="B210" s="49"/>
      <c r="C210" s="50"/>
      <c r="D210" s="35"/>
      <c r="E210" s="36"/>
      <c r="F210" s="35"/>
      <c r="G210" s="36"/>
      <c r="H210" s="35"/>
      <c r="I210" s="36"/>
      <c r="J210" s="35"/>
      <c r="K210" s="36"/>
    </row>
    <row r="211" spans="1:11">
      <c r="A211" s="15"/>
      <c r="B211" s="15"/>
      <c r="C211" s="15"/>
      <c r="D211" s="2"/>
      <c r="E211" s="16"/>
      <c r="F211" s="3"/>
      <c r="G211" s="3"/>
      <c r="H211" s="3"/>
      <c r="I211" s="3"/>
      <c r="J211" s="3"/>
      <c r="K211" s="3"/>
    </row>
    <row r="212" spans="1:11" ht="20.25">
      <c r="A212" s="215" t="s">
        <v>78</v>
      </c>
      <c r="B212" s="18"/>
      <c r="C212" s="18"/>
      <c r="D212" s="1"/>
      <c r="E212" s="9"/>
      <c r="F212" s="1"/>
      <c r="G212" s="9"/>
      <c r="H212" s="1"/>
      <c r="I212" s="9"/>
      <c r="J212" s="1"/>
      <c r="K212" s="9"/>
    </row>
    <row r="213" spans="1:11" ht="20.25">
      <c r="A213" s="215" t="s">
        <v>79</v>
      </c>
      <c r="B213" s="18"/>
      <c r="C213" s="18"/>
      <c r="D213" s="1"/>
      <c r="E213" s="9"/>
      <c r="F213" s="1"/>
      <c r="G213" s="9"/>
      <c r="H213" s="1"/>
      <c r="I213" s="9"/>
      <c r="J213" s="1"/>
      <c r="K213" s="13"/>
    </row>
    <row r="214" spans="1:11" ht="15.75" customHeight="1">
      <c r="A214" s="253" t="str">
        <f>HLOOKUP($U$1,Phrasing!A:A,20,FALSE)</f>
        <v>First year of maintenance is included in the purchase price.  *Premium Support requires an active Maintenance Agreement.</v>
      </c>
      <c r="B214" s="253"/>
      <c r="C214" s="254"/>
      <c r="D214" s="232" t="str">
        <f>HLOOKUP($U$1,Phrasing!A:A,16,FALSE)</f>
        <v>Competitive Upgrade Price - SRP</v>
      </c>
      <c r="E214" s="233"/>
      <c r="F214" s="233"/>
      <c r="G214" s="233"/>
      <c r="H214" s="233"/>
      <c r="I214" s="233"/>
      <c r="J214" s="233"/>
      <c r="K214" s="234"/>
    </row>
    <row r="215" spans="1:11" ht="12.75" customHeight="1">
      <c r="A215" s="253"/>
      <c r="B215" s="253"/>
      <c r="C215" s="254"/>
      <c r="D215" s="235" t="str">
        <f>HLOOKUP($U$1,Phrasing!A:A,40,FALSE)</f>
        <v>New</v>
      </c>
      <c r="E215" s="236"/>
      <c r="F215" s="237" t="str">
        <f>HLOOKUP($U$1,Phrasing!A:A,158,FALSE)</f>
        <v>Upgrade</v>
      </c>
      <c r="G215" s="238"/>
      <c r="H215" s="230" t="str">
        <f>HLOOKUP($U$1,Phrasing!A:A,170,FALSE)</f>
        <v>1Yr Maintenance</v>
      </c>
      <c r="I215" s="231"/>
      <c r="J215" s="239" t="str">
        <f>HLOOKUP($U$1,Phrasing!A:A,45,FALSE)</f>
        <v>Premium Support</v>
      </c>
      <c r="K215" s="240"/>
    </row>
    <row r="216" spans="1:11">
      <c r="A216" s="255"/>
      <c r="B216" s="255"/>
      <c r="C216" s="256"/>
      <c r="D216" s="243" t="str">
        <f>HLOOKUP($U$1,Phrasing!A:A,23,FALSE)</f>
        <v>Includes one year of Maintenance</v>
      </c>
      <c r="E216" s="244"/>
      <c r="F216" s="245" t="str">
        <f>HLOOKUP($U$1,Phrasing!A:A,23,FALSE)</f>
        <v>Includes one year of Maintenance</v>
      </c>
      <c r="G216" s="246"/>
      <c r="H216" s="228" t="str">
        <f>HLOOKUP($U$1,Phrasing!A:A,171,FALSE)</f>
        <v>Renewal</v>
      </c>
      <c r="I216" s="229"/>
      <c r="J216" s="241"/>
      <c r="K216" s="242"/>
    </row>
    <row r="217" spans="1:11">
      <c r="A217" s="97" t="str">
        <f>HLOOKUP($U$1,Phrasing!A:A,50,FALSE)</f>
        <v>Quantity</v>
      </c>
      <c r="B217" s="247" t="str">
        <f>HLOOKUP($U$1,Phrasing!A:A,18,FALSE)</f>
        <v>Discount Level</v>
      </c>
      <c r="C217" s="248"/>
      <c r="D217" s="100" t="str">
        <f>CONCATENATE(HLOOKUP($U$1,Phrasing!A:A,46,FALSE),": ",VLOOKUP('Perpetual Pricing'!$J$1,XE!$A:$B,2,FALSE))</f>
        <v>Price: EUR</v>
      </c>
      <c r="E217" s="38" t="str">
        <f>HLOOKUP($U$1,Phrasing!A:A,43,FALSE)</f>
        <v>Part Number</v>
      </c>
      <c r="F217" s="53" t="s">
        <v>12</v>
      </c>
      <c r="G217" s="38" t="str">
        <f>HLOOKUP($U$1,Phrasing!A:A,43,FALSE)</f>
        <v>Part Number</v>
      </c>
      <c r="H217" s="53" t="s">
        <v>12</v>
      </c>
      <c r="I217" s="96" t="str">
        <f>HLOOKUP($U$1,Phrasing!A:A,43,FALSE)</f>
        <v>Part Number</v>
      </c>
      <c r="J217" s="54" t="s">
        <v>12</v>
      </c>
      <c r="K217" s="55" t="str">
        <f>HLOOKUP($U$1,Phrasing!A:A,43,FALSE)</f>
        <v>Part Number</v>
      </c>
    </row>
    <row r="218" spans="1:11">
      <c r="A218" s="98" t="s">
        <v>14</v>
      </c>
      <c r="B218" s="249" t="s">
        <v>15</v>
      </c>
      <c r="C218" s="250"/>
      <c r="D218" s="85" t="str">
        <f>D38</f>
        <v>568,6700</v>
      </c>
      <c r="E218" s="42" t="str">
        <f>CONCATENATE(LEFT(BASE!E217,6),VLOOKUP('Perpetual Pricing'!$J$1,XE!$A:$C,3,FALSE),RIGHT(BASE!E217,9))</f>
        <v>SSPS50EUPC0100ZZZ</v>
      </c>
      <c r="F218" s="261" t="s">
        <v>84</v>
      </c>
      <c r="G218" s="261"/>
      <c r="H218" s="262" t="s">
        <v>85</v>
      </c>
      <c r="I218" s="263"/>
      <c r="J218" s="262" t="s">
        <v>86</v>
      </c>
      <c r="K218" s="263"/>
    </row>
    <row r="219" spans="1:11">
      <c r="A219" s="43" t="s">
        <v>20</v>
      </c>
      <c r="B219" s="249" t="s">
        <v>21</v>
      </c>
      <c r="C219" s="250"/>
      <c r="D219" s="85" t="str">
        <f>D39</f>
        <v>517,4900</v>
      </c>
      <c r="E219" s="42" t="str">
        <f>CONCATENATE(LEFT(BASE!E218,6),VLOOKUP('Perpetual Pricing'!$J$1,XE!$A:$C,3,FALSE),RIGHT(BASE!E218,9))</f>
        <v>SSPS50EUPC0100ZZA</v>
      </c>
      <c r="F219" s="261"/>
      <c r="G219" s="261"/>
      <c r="H219" s="263"/>
      <c r="I219" s="263"/>
      <c r="J219" s="263"/>
      <c r="K219" s="263"/>
    </row>
    <row r="220" spans="1:11">
      <c r="A220" s="43" t="s">
        <v>26</v>
      </c>
      <c r="B220" s="249" t="s">
        <v>27</v>
      </c>
      <c r="C220" s="250"/>
      <c r="D220" s="85" t="str">
        <f>D40</f>
        <v>436,1700</v>
      </c>
      <c r="E220" s="42" t="str">
        <f>CONCATENATE(LEFT(BASE!E219,6),VLOOKUP('Perpetual Pricing'!$J$1,XE!$A:$C,3,FALSE),RIGHT(BASE!E219,9))</f>
        <v>SSPS50EUPC0100ZZB</v>
      </c>
      <c r="F220" s="261"/>
      <c r="G220" s="261"/>
      <c r="H220" s="263"/>
      <c r="I220" s="263"/>
      <c r="J220" s="263"/>
      <c r="K220" s="263"/>
    </row>
    <row r="221" spans="1:11">
      <c r="A221" s="43" t="s">
        <v>32</v>
      </c>
      <c r="B221" s="249" t="s">
        <v>33</v>
      </c>
      <c r="C221" s="250"/>
      <c r="D221" s="85" t="str">
        <f>D41</f>
        <v>354,2800</v>
      </c>
      <c r="E221" s="42" t="str">
        <f>CONCATENATE(LEFT(BASE!E220,6),VLOOKUP('Perpetual Pricing'!$J$1,XE!$A:$C,3,FALSE),RIGHT(BASE!E220,9))</f>
        <v>SSPS50EUPC0100ZZC</v>
      </c>
      <c r="F221" s="261"/>
      <c r="G221" s="261"/>
      <c r="H221" s="263"/>
      <c r="I221" s="263"/>
      <c r="J221" s="263"/>
      <c r="K221" s="263"/>
    </row>
    <row r="222" spans="1:11">
      <c r="A222" s="44" t="str">
        <f>HLOOKUP($U$1,Phrasing!A:A,4,FALSE)</f>
        <v>* For higher volume sales, please contact StorageCraft.</v>
      </c>
      <c r="B222" s="57"/>
      <c r="C222" s="58"/>
      <c r="D222" s="87"/>
      <c r="E222" s="60"/>
      <c r="F222" s="61"/>
      <c r="G222" s="61"/>
      <c r="H222" s="62"/>
      <c r="I222" s="62"/>
      <c r="J222" s="62"/>
      <c r="K222" s="62"/>
    </row>
    <row r="223" spans="1:11">
      <c r="A223" s="44" t="s">
        <v>90</v>
      </c>
      <c r="B223" s="57"/>
      <c r="C223" s="58"/>
      <c r="D223" s="59"/>
      <c r="E223" s="60"/>
      <c r="F223" s="61"/>
      <c r="G223" s="61"/>
      <c r="H223" s="62"/>
      <c r="I223" s="62"/>
      <c r="J223" s="62"/>
      <c r="K223" s="62"/>
    </row>
    <row r="224" spans="1:11">
      <c r="A224" s="44" t="str">
        <f>IF(OR('Perpetual Pricing'!$J$1="US-USD", 'Perpetual Pricing'!$J$1="Canada-CAD",'Perpetual Pricing'!$J$1="Canada-French-CAD"),"","")</f>
        <v/>
      </c>
      <c r="B224" s="49"/>
      <c r="C224" s="50"/>
      <c r="D224" s="35"/>
      <c r="E224" s="36"/>
      <c r="F224" s="35"/>
      <c r="G224" s="36"/>
      <c r="H224" s="35"/>
      <c r="I224" s="36"/>
      <c r="J224" s="35"/>
      <c r="K224" s="36"/>
    </row>
    <row r="225" spans="1:11">
      <c r="A225" s="14"/>
      <c r="B225" s="7"/>
      <c r="C225" s="8"/>
      <c r="D225" s="1"/>
      <c r="E225" s="9"/>
      <c r="F225" s="1"/>
      <c r="G225" s="9"/>
      <c r="H225" s="1"/>
      <c r="I225" s="9"/>
      <c r="J225" s="1"/>
      <c r="K225" s="9"/>
    </row>
    <row r="226" spans="1:11">
      <c r="A226" s="14"/>
      <c r="B226" s="7"/>
      <c r="C226" s="8"/>
      <c r="D226" s="1"/>
      <c r="E226" s="9"/>
      <c r="F226" s="1"/>
      <c r="G226" s="9"/>
      <c r="H226" s="1"/>
      <c r="I226" s="9"/>
      <c r="J226" s="1"/>
      <c r="K226" s="9"/>
    </row>
    <row r="227" spans="1:11" ht="20.25">
      <c r="A227" s="215" t="s">
        <v>523</v>
      </c>
      <c r="B227" s="18"/>
      <c r="C227" s="18"/>
      <c r="D227" s="21"/>
      <c r="E227" s="9"/>
      <c r="F227" s="1"/>
      <c r="G227" s="9"/>
      <c r="H227" s="1"/>
      <c r="I227" s="9"/>
      <c r="J227" s="1"/>
      <c r="K227" s="13"/>
    </row>
    <row r="228" spans="1:11" ht="15.75" customHeight="1">
      <c r="A228" s="253" t="s">
        <v>2</v>
      </c>
      <c r="B228" s="253"/>
      <c r="C228" s="254"/>
      <c r="D228" s="259" t="str">
        <f>CONCATENATE(IF('Perpetual Pricing'!$J$2="Standard",HLOOKUP($U$1,Phrasing!A:A,48,FALSE),IF('Perpetual Pricing'!$J$2="Gov/Edu/NonProfit",HLOOKUP($U$1,Phrasing!A:A,49,FALSE),"???"))," - ",$J$3,, " - ",VLOOKUP($J$3,PARTNERPROGRAM!$U$5:$V$9,2,FALSE))</f>
        <v>Standard Pricing - Non Partner - SRP</v>
      </c>
      <c r="E228" s="259"/>
      <c r="F228" s="259"/>
      <c r="G228" s="259"/>
      <c r="H228" s="260"/>
      <c r="I228" s="260"/>
      <c r="J228" s="259"/>
      <c r="K228" s="259"/>
    </row>
    <row r="229" spans="1:11" ht="12.75" customHeight="1">
      <c r="A229" s="253"/>
      <c r="B229" s="253"/>
      <c r="C229" s="254"/>
      <c r="D229" s="235" t="str">
        <f>HLOOKUP($U$1,Phrasing!A:A,40,FALSE)</f>
        <v>New</v>
      </c>
      <c r="E229" s="236"/>
      <c r="F229" s="237" t="str">
        <f>HLOOKUP($U$1,Phrasing!A:A,158,FALSE)</f>
        <v>Upgrade</v>
      </c>
      <c r="G229" s="238"/>
      <c r="H229" s="230" t="str">
        <f>HLOOKUP($U$1,Phrasing!A:A,170,FALSE)</f>
        <v>1Yr Maintenance</v>
      </c>
      <c r="I229" s="231"/>
      <c r="J229" s="239" t="str">
        <f>HLOOKUP($U$1,Phrasing!A:A,45,FALSE)</f>
        <v>Premium Support</v>
      </c>
      <c r="K229" s="240"/>
    </row>
    <row r="230" spans="1:11">
      <c r="A230" s="253"/>
      <c r="B230" s="253"/>
      <c r="C230" s="254"/>
      <c r="D230" s="243" t="str">
        <f>HLOOKUP($U$1,Phrasing!A:A,23,FALSE)</f>
        <v>Includes one year of Maintenance</v>
      </c>
      <c r="E230" s="244"/>
      <c r="F230" s="245" t="str">
        <f>HLOOKUP($U$1,Phrasing!A:A,23,FALSE)</f>
        <v>Includes one year of Maintenance</v>
      </c>
      <c r="G230" s="246"/>
      <c r="H230" s="228" t="str">
        <f>HLOOKUP($U$1,Phrasing!A:A,171,FALSE)</f>
        <v>Renewal</v>
      </c>
      <c r="I230" s="229"/>
      <c r="J230" s="241"/>
      <c r="K230" s="242"/>
    </row>
    <row r="231" spans="1:11">
      <c r="A231" s="255"/>
      <c r="B231" s="255"/>
      <c r="C231" s="256"/>
      <c r="D231" s="100" t="str">
        <f>CONCATENATE(HLOOKUP($U$1,Phrasing!A:A,46,FALSE),": ",VLOOKUP('Perpetual Pricing'!$J$1,XE!$A:$B,2,FALSE))</f>
        <v>Price: EUR</v>
      </c>
      <c r="E231" s="38" t="str">
        <f>HLOOKUP($U$1,Phrasing!A:A,43,FALSE)</f>
        <v>Part Number</v>
      </c>
      <c r="F231" s="100" t="str">
        <f>CONCATENATE(HLOOKUP($U$1,Phrasing!A:A,46,FALSE),": ",VLOOKUP('Perpetual Pricing'!$J$1,XE!$A:$B,2,FALSE))</f>
        <v>Price: EUR</v>
      </c>
      <c r="G231" s="38" t="str">
        <f>HLOOKUP($U$1,Phrasing!A:A,43,FALSE)</f>
        <v>Part Number</v>
      </c>
      <c r="H231" s="100" t="str">
        <f>CONCATENATE(HLOOKUP($U$1,Phrasing!A:A,46,FALSE),": ",VLOOKUP('Perpetual Pricing'!$J$1,XE!$A:$B,2,FALSE))</f>
        <v>Price: EUR</v>
      </c>
      <c r="I231" s="96" t="str">
        <f>HLOOKUP($U$1,Phrasing!A:A,43,FALSE)</f>
        <v>Part Number</v>
      </c>
      <c r="J231" s="100" t="str">
        <f>CONCATENATE(HLOOKUP($U$1,Phrasing!A:A,46,FALSE),": ",VLOOKUP('Perpetual Pricing'!$J$1,XE!$A:$B,2,FALSE))</f>
        <v>Price: EUR</v>
      </c>
      <c r="K231" s="55" t="str">
        <f>HLOOKUP($U$1,Phrasing!A:A,43,FALSE)</f>
        <v>Part Number</v>
      </c>
    </row>
    <row r="232" spans="1:11">
      <c r="A232" s="264" t="s">
        <v>104</v>
      </c>
      <c r="B232" s="265"/>
      <c r="C232" s="266"/>
      <c r="D232" s="85" t="str">
        <f>TEXT(ROUND(VLOOKUP('Perpetual Pricing'!$J$2,XE!$M$5:$N$6,2,FALSE)*BASE!D231*VLOOKUP('Perpetual Pricing'!$J$1,XE!$A:$F,6,FALSE)* (HLOOKUP($J$3,PARTNERPROGRAM!$D$7:$H$8,2,FALSE)),VLOOKUP('Perpetual Pricing'!$J$1,XE!$A:$H,8,FALSE)),VLOOKUP('Perpetual Pricing'!$J$1,XE!$A:$G,7,FALSE))</f>
        <v>438,6400</v>
      </c>
      <c r="E232" s="42" t="str">
        <f>CONCATENATE(LEFT(BASE!E231,6),VLOOKUP('Perpetual Pricing'!$J$1,XE!$A:$C,3,FALSE),MID(BASE!E231,9,1),IF('Perpetual Pricing'!$J$2="Standard","S","G"),RIGHT(BASE!E231,7))</f>
        <v>BSBS50EUPS0100ZZZ</v>
      </c>
      <c r="F232" s="85" t="str">
        <f>TEXT(ROUND(VLOOKUP('Perpetual Pricing'!$J$2,XE!$M$5:$N$6,2,FALSE)*BASE!F231*VLOOKUP('Perpetual Pricing'!$J$1,XE!$A:$F,6,FALSE)* (HLOOKUP($J$3,PARTNERPROGRAM!$D$7:$H$8,2,FALSE)),VLOOKUP('Perpetual Pricing'!$J$1,XE!$A:$H,8,FALSE)),VLOOKUP('Perpetual Pricing'!$J$1,XE!$A:$G,7,FALSE))</f>
        <v>219,3200</v>
      </c>
      <c r="G232" s="42" t="str">
        <f>CONCATENATE(LEFT(BASE!G231,6),VLOOKUP('Perpetual Pricing'!$J$1,XE!$A:$C,3,FALSE),MID(BASE!G231,9,1),IF('Perpetual Pricing'!$J$2="Standard","S","G"),RIGHT(BASE!G231,7))</f>
        <v>BSBS50EUUS0100ZZZ</v>
      </c>
      <c r="H232" s="85" t="str">
        <f>TEXT(ROUND(VLOOKUP('Perpetual Pricing'!$J$2,XE!$M$5:$N$6,2,FALSE)*BASE!H231*VLOOKUP('Perpetual Pricing'!$J$1,XE!$A:$F,6,FALSE)* (HLOOKUP($J$3,PARTNERPROGRAM!$D$7:$H$8,2,FALSE)),VLOOKUP('Perpetual Pricing'!$J$1,XE!$A:$H,8,FALSE)),VLOOKUP('Perpetual Pricing'!$J$1,XE!$A:$G,7,FALSE))</f>
        <v>87,7300</v>
      </c>
      <c r="I232" s="42" t="str">
        <f>CONCATENATE(LEFT(BASE!I231,6),VLOOKUP('Perpetual Pricing'!$J$1,XE!$A:$C,3,FALSE),MID(BASE!I231,9,1),IF('Perpetual Pricing'!$J$2="Standard","S","G"),RIGHT(BASE!I231,7))</f>
        <v>BSBS50EUMS011YZZZ</v>
      </c>
      <c r="J232" s="85" t="str">
        <f>TEXT(ROUND(VLOOKUP('Perpetual Pricing'!$J$2,XE!$M$5:$N$6,2,FALSE)*BASE!J231*VLOOKUP('Perpetual Pricing'!$J$1,XE!$A:$F,6,FALSE)* (HLOOKUP($J$3,PARTNERPROGRAM!$D$7:$H$8,2,FALSE)),VLOOKUP('Perpetual Pricing'!$J$1,XE!$A:$H,8,FALSE)),VLOOKUP('Perpetual Pricing'!$J$1,XE!$A:$G,7,FALSE))</f>
        <v>65,800</v>
      </c>
      <c r="K232" s="42" t="str">
        <f>CONCATENATE(LEFT(BASE!K231,6),VLOOKUP('Perpetual Pricing'!$J$1,XE!$A:$C,3,FALSE),MID(BASE!K231,9,1),IF('Perpetual Pricing'!$J$2="Standard","S","G"),RIGHT(BASE!K231,7))</f>
        <v>BSBS50EUSS011YZZZ</v>
      </c>
    </row>
    <row r="233" spans="1:11">
      <c r="A233" s="264" t="s">
        <v>109</v>
      </c>
      <c r="B233" s="265"/>
      <c r="C233" s="266"/>
      <c r="D233" s="267" t="s">
        <v>40</v>
      </c>
      <c r="E233" s="267"/>
      <c r="F233" s="85" t="str">
        <f>TEXT(ROUND(VLOOKUP('Perpetual Pricing'!$J$2,XE!$M$5:$N$6,2,FALSE)*BASE!F232*VLOOKUP('Perpetual Pricing'!$J$1,XE!$A:$F,6,FALSE)* (HLOOKUP($J$3,PARTNERPROGRAM!$D$7:$H$8,2,FALSE)),VLOOKUP('Perpetual Pricing'!$J$1,XE!$A:$H,8,FALSE)),VLOOKUP('Perpetual Pricing'!$J$1,XE!$A:$G,7,FALSE))</f>
        <v>656,7600</v>
      </c>
      <c r="G233" s="42" t="str">
        <f>CONCATENATE(LEFT(BASE!G232,6),VLOOKUP('Perpetual Pricing'!$J$1,XE!$A:$C,3,FALSE),MID(BASE!G232,9,1),IF('Perpetual Pricing'!$J$2="Standard","S","G"),RIGHT(BASE!G232,7))</f>
        <v>BSBP50EUUS0200ZZZ</v>
      </c>
      <c r="H233" s="85" t="str">
        <f>TEXT(ROUND(VLOOKUP('Perpetual Pricing'!$J$2,XE!$M$5:$N$6,2,FALSE)*BASE!H232*VLOOKUP('Perpetual Pricing'!$J$1,XE!$A:$F,6,FALSE)* (HLOOKUP($J$3,PARTNERPROGRAM!$D$7:$H$8,2,FALSE)),VLOOKUP('Perpetual Pricing'!$J$1,XE!$A:$H,8,FALSE)),VLOOKUP('Perpetual Pricing'!$J$1,XE!$A:$G,7,FALSE))</f>
        <v>212,500</v>
      </c>
      <c r="I233" s="42" t="str">
        <f>CONCATENATE(LEFT(BASE!I232,6),VLOOKUP('Perpetual Pricing'!$J$1,XE!$A:$C,3,FALSE),MID(BASE!I232,9,1),IF('Perpetual Pricing'!$J$2="Standard","S","G"),RIGHT(BASE!I232,7))</f>
        <v>BSBP50EUMS021YZZZ</v>
      </c>
      <c r="J233" s="85" t="str">
        <f>TEXT(ROUND(VLOOKUP('Perpetual Pricing'!$J$2,XE!$M$5:$N$6,2,FALSE)*BASE!J232*VLOOKUP('Perpetual Pricing'!$J$1,XE!$A:$F,6,FALSE)* (HLOOKUP($J$3,PARTNERPROGRAM!$D$7:$H$8,2,FALSE)),VLOOKUP('Perpetual Pricing'!$J$1,XE!$A:$H,8,FALSE)),VLOOKUP('Perpetual Pricing'!$J$1,XE!$A:$G,7,FALSE))</f>
        <v>159,3700</v>
      </c>
      <c r="K233" s="42" t="str">
        <f>CONCATENATE(LEFT(BASE!K232,6),VLOOKUP('Perpetual Pricing'!$J$1,XE!$A:$C,3,FALSE),MID(BASE!K232,9,1),IF('Perpetual Pricing'!$J$2="Standard","S","G"),RIGHT(BASE!K232,7))</f>
        <v>BSBP50EUSS021YZZZ</v>
      </c>
    </row>
    <row r="234" spans="1:11">
      <c r="A234" s="63"/>
      <c r="B234" s="64"/>
      <c r="C234" s="64"/>
      <c r="D234" s="65"/>
      <c r="E234" s="66"/>
      <c r="F234" s="59"/>
      <c r="G234" s="66"/>
      <c r="H234" s="65"/>
      <c r="I234" s="66"/>
      <c r="J234" s="65"/>
      <c r="K234" s="66"/>
    </row>
    <row r="235" spans="1:11">
      <c r="A235" s="22"/>
      <c r="B235" s="23"/>
      <c r="C235" s="23"/>
      <c r="D235" s="10"/>
      <c r="E235" s="10"/>
      <c r="F235" s="10"/>
      <c r="G235" s="10"/>
      <c r="H235" s="10"/>
      <c r="I235" s="10"/>
      <c r="J235" s="10"/>
      <c r="K235" s="10"/>
    </row>
    <row r="236" spans="1:11" ht="20.25">
      <c r="A236" s="215" t="s">
        <v>113</v>
      </c>
      <c r="B236" s="7"/>
      <c r="C236" s="8"/>
      <c r="D236" s="1"/>
      <c r="E236" s="9"/>
      <c r="F236" s="1"/>
      <c r="G236" s="9"/>
      <c r="H236" s="1"/>
      <c r="I236" s="9"/>
      <c r="J236" s="1"/>
      <c r="K236" s="9"/>
    </row>
    <row r="237" spans="1:11" ht="20.25">
      <c r="A237" s="215" t="s">
        <v>114</v>
      </c>
      <c r="B237" s="18"/>
      <c r="C237" s="18"/>
      <c r="D237" s="21"/>
      <c r="E237" s="9"/>
      <c r="F237" s="1"/>
      <c r="G237" s="9"/>
      <c r="H237" s="1"/>
      <c r="I237" s="9"/>
      <c r="J237" s="1"/>
      <c r="K237" s="13"/>
    </row>
    <row r="238" spans="1:11" ht="15.75" customHeight="1">
      <c r="A238" s="253" t="s">
        <v>2</v>
      </c>
      <c r="B238" s="253"/>
      <c r="C238" s="254"/>
      <c r="D238" s="259" t="str">
        <f>CONCATENATE(IF('Perpetual Pricing'!$J$2="Standard",HLOOKUP($U$1,Phrasing!A:A,48,FALSE),IF('Perpetual Pricing'!$J$2="Gov/Edu/NonProfit",HLOOKUP($U$1,Phrasing!A:A,49,FALSE),"???"))," - ",$J$3,, " - ",VLOOKUP($J$3,PARTNERPROGRAM!$U$5:$V$9,2,FALSE))</f>
        <v>Standard Pricing - Non Partner - SRP</v>
      </c>
      <c r="E238" s="259"/>
      <c r="F238" s="259"/>
      <c r="G238" s="259"/>
      <c r="H238" s="260"/>
      <c r="I238" s="260"/>
      <c r="J238" s="259"/>
      <c r="K238" s="259"/>
    </row>
    <row r="239" spans="1:11" ht="12.75" customHeight="1">
      <c r="A239" s="253"/>
      <c r="B239" s="253"/>
      <c r="C239" s="254"/>
      <c r="D239" s="235" t="str">
        <f>HLOOKUP($U$1,Phrasing!A:A,40,FALSE)</f>
        <v>New</v>
      </c>
      <c r="E239" s="236"/>
      <c r="F239" s="237" t="str">
        <f>HLOOKUP($U$1,Phrasing!A:A,158,FALSE)</f>
        <v>Upgrade</v>
      </c>
      <c r="G239" s="238"/>
      <c r="H239" s="230" t="str">
        <f>HLOOKUP($U$1,Phrasing!A:A,170,FALSE)</f>
        <v>1Yr Maintenance</v>
      </c>
      <c r="I239" s="231"/>
      <c r="J239" s="239" t="str">
        <f>HLOOKUP($U$1,Phrasing!A:A,45,FALSE)</f>
        <v>Premium Support</v>
      </c>
      <c r="K239" s="240"/>
    </row>
    <row r="240" spans="1:11">
      <c r="A240" s="253"/>
      <c r="B240" s="253"/>
      <c r="C240" s="254"/>
      <c r="D240" s="243" t="str">
        <f>HLOOKUP($U$1,Phrasing!A:A,23,FALSE)</f>
        <v>Includes one year of Maintenance</v>
      </c>
      <c r="E240" s="244"/>
      <c r="F240" s="245" t="str">
        <f>HLOOKUP($U$1,Phrasing!A:A,23,FALSE)</f>
        <v>Includes one year of Maintenance</v>
      </c>
      <c r="G240" s="246"/>
      <c r="H240" s="228" t="str">
        <f>HLOOKUP($U$1,Phrasing!A:A,171,FALSE)</f>
        <v>Renewal</v>
      </c>
      <c r="I240" s="229"/>
      <c r="J240" s="241"/>
      <c r="K240" s="242"/>
    </row>
    <row r="241" spans="1:11">
      <c r="A241" s="255"/>
      <c r="B241" s="255"/>
      <c r="C241" s="256"/>
      <c r="D241" s="100" t="str">
        <f>CONCATENATE(HLOOKUP($U$1,Phrasing!A:A,46,FALSE),": ",VLOOKUP('Perpetual Pricing'!$J$1,XE!$A:$B,2,FALSE))</f>
        <v>Price: EUR</v>
      </c>
      <c r="E241" s="38" t="str">
        <f>HLOOKUP($U$1,Phrasing!A:A,43,FALSE)</f>
        <v>Part Number</v>
      </c>
      <c r="F241" s="53" t="s">
        <v>12</v>
      </c>
      <c r="G241" s="38" t="str">
        <f>HLOOKUP($U$1,Phrasing!A:A,43,FALSE)</f>
        <v>Part Number</v>
      </c>
      <c r="H241" s="53" t="s">
        <v>12</v>
      </c>
      <c r="I241" s="96" t="str">
        <f>HLOOKUP($U$1,Phrasing!A:A,43,FALSE)</f>
        <v>Part Number</v>
      </c>
      <c r="J241" s="54" t="s">
        <v>12</v>
      </c>
      <c r="K241" s="55" t="str">
        <f>HLOOKUP($U$1,Phrasing!A:A,43,FALSE)</f>
        <v>Part Number</v>
      </c>
    </row>
    <row r="242" spans="1:11">
      <c r="A242" s="264" t="s">
        <v>104</v>
      </c>
      <c r="B242" s="265"/>
      <c r="C242" s="266"/>
      <c r="D242" s="85" t="str">
        <f>D74</f>
        <v>285,1200</v>
      </c>
      <c r="E242" s="42" t="str">
        <f>CONCATENATE(LEFT(BASE!E241,6),VLOOKUP('Perpetual Pricing'!$J$1,XE!$A:$C,3,FALSE),RIGHT(BASE!E241,9))</f>
        <v>BSBS50EUPC0100ZZZ</v>
      </c>
      <c r="F242" s="279" t="s">
        <v>116</v>
      </c>
      <c r="G242" s="279"/>
      <c r="H242" s="279" t="s">
        <v>117</v>
      </c>
      <c r="I242" s="279"/>
      <c r="J242" s="279" t="s">
        <v>118</v>
      </c>
      <c r="K242" s="279"/>
    </row>
    <row r="243" spans="1:11">
      <c r="A243" s="44" t="s">
        <v>90</v>
      </c>
      <c r="B243" s="64"/>
      <c r="C243" s="64"/>
      <c r="D243" s="65"/>
      <c r="E243" s="66"/>
      <c r="F243" s="67"/>
      <c r="G243" s="67"/>
      <c r="H243" s="67"/>
      <c r="I243" s="67"/>
      <c r="J243" s="67"/>
      <c r="K243" s="67"/>
    </row>
    <row r="244" spans="1:11">
      <c r="A244" s="44" t="str">
        <f>IF(OR('Perpetual Pricing'!$J$1="US-USD", 'Perpetual Pricing'!$J$1="Canada-CAD",'Perpetual Pricing'!$J$1="Canada-French-CAD"),"","")</f>
        <v/>
      </c>
      <c r="B244" s="49"/>
      <c r="C244" s="50"/>
      <c r="D244" s="35"/>
      <c r="E244" s="36"/>
      <c r="F244" s="35"/>
      <c r="G244" s="36"/>
      <c r="H244" s="35"/>
      <c r="I244" s="36"/>
      <c r="J244" s="35"/>
      <c r="K244" s="36"/>
    </row>
    <row r="245" spans="1:11">
      <c r="A245" s="44"/>
      <c r="B245" s="49"/>
      <c r="C245" s="50"/>
      <c r="D245" s="35"/>
      <c r="E245" s="36"/>
      <c r="F245" s="35"/>
      <c r="G245" s="36"/>
      <c r="H245" s="35"/>
      <c r="I245" s="36"/>
      <c r="J245" s="35"/>
      <c r="K245" s="36"/>
    </row>
    <row r="246" spans="1:11">
      <c r="A246" s="14"/>
      <c r="B246" s="7"/>
      <c r="C246" s="8"/>
      <c r="D246" s="1"/>
      <c r="E246" s="9"/>
      <c r="F246" s="1"/>
      <c r="G246" s="9"/>
      <c r="H246" s="1"/>
      <c r="I246" s="9"/>
      <c r="J246" s="1"/>
      <c r="K246" s="9"/>
    </row>
    <row r="247" spans="1:11" ht="20.25">
      <c r="A247" s="215" t="s">
        <v>524</v>
      </c>
      <c r="B247" s="11"/>
      <c r="C247" s="11"/>
      <c r="D247" s="12"/>
      <c r="E247" s="9"/>
      <c r="F247" s="1"/>
      <c r="G247" s="9"/>
      <c r="H247" s="1"/>
      <c r="I247" s="9"/>
      <c r="J247" s="1"/>
      <c r="K247" s="13"/>
    </row>
    <row r="248" spans="1:11" ht="15.75" customHeight="1">
      <c r="A248" s="253" t="str">
        <f>HLOOKUP($U$1,Phrasing!A:A,20,FALSE)</f>
        <v>First year of maintenance is included in the purchase price.  *Premium Support requires an active Maintenance Agreement.</v>
      </c>
      <c r="B248" s="253"/>
      <c r="C248" s="254"/>
      <c r="D248" s="259" t="str">
        <f>CONCATENATE(IF('Perpetual Pricing'!$J$2="Standard",HLOOKUP($U$1,Phrasing!A:A,48,FALSE),IF('Perpetual Pricing'!$J$2="Gov/Edu/NonProfit",HLOOKUP($U$1,Phrasing!A:A,49,FALSE),"???"))," - ",$J$3,, " - ",VLOOKUP($J$3,PARTNERPROGRAM!$U$5:$V$9,2,FALSE))</f>
        <v>Standard Pricing - Non Partner - SRP</v>
      </c>
      <c r="E248" s="259"/>
      <c r="F248" s="259"/>
      <c r="G248" s="259"/>
      <c r="H248" s="260"/>
      <c r="I248" s="260"/>
      <c r="J248" s="259"/>
      <c r="K248" s="259"/>
    </row>
    <row r="249" spans="1:11" ht="12.75" customHeight="1">
      <c r="A249" s="253"/>
      <c r="B249" s="253"/>
      <c r="C249" s="254"/>
      <c r="D249" s="235" t="str">
        <f>HLOOKUP($U$1,Phrasing!A:A,40,FALSE)</f>
        <v>New</v>
      </c>
      <c r="E249" s="236"/>
      <c r="F249" s="237" t="str">
        <f>HLOOKUP($U$1,Phrasing!A:A,158,FALSE)</f>
        <v>Upgrade</v>
      </c>
      <c r="G249" s="238"/>
      <c r="H249" s="230" t="str">
        <f>HLOOKUP($U$1,Phrasing!A:A,170,FALSE)</f>
        <v>1Yr Maintenance</v>
      </c>
      <c r="I249" s="231"/>
      <c r="J249" s="239" t="str">
        <f>HLOOKUP($U$1,Phrasing!A:A,45,FALSE)</f>
        <v>Premium Support</v>
      </c>
      <c r="K249" s="240"/>
    </row>
    <row r="250" spans="1:11">
      <c r="A250" s="255"/>
      <c r="B250" s="255"/>
      <c r="C250" s="256"/>
      <c r="D250" s="243" t="str">
        <f>HLOOKUP($U$1,Phrasing!A:A,23,FALSE)</f>
        <v>Includes one year of Maintenance</v>
      </c>
      <c r="E250" s="244"/>
      <c r="F250" s="245" t="str">
        <f>HLOOKUP($U$1,Phrasing!A:A,23,FALSE)</f>
        <v>Includes one year of Maintenance</v>
      </c>
      <c r="G250" s="246"/>
      <c r="H250" s="228" t="str">
        <f>HLOOKUP($U$1,Phrasing!A:A,171,FALSE)</f>
        <v>Renewal</v>
      </c>
      <c r="I250" s="229"/>
      <c r="J250" s="241"/>
      <c r="K250" s="242"/>
    </row>
    <row r="251" spans="1:11" ht="25.5">
      <c r="A251" s="97" t="str">
        <f>HLOOKUP($U$1,Phrasing!A:A,50,FALSE)</f>
        <v>Quantity</v>
      </c>
      <c r="B251" s="97" t="str">
        <f>HLOOKUP($U$1,Phrasing!A:A,18,FALSE)</f>
        <v>Discount Level</v>
      </c>
      <c r="C251" s="97" t="str">
        <f>HLOOKUP($U$1,Phrasing!A:A,19,FALSE)</f>
        <v>Discount off  single user license</v>
      </c>
      <c r="D251" s="100" t="str">
        <f>CONCATENATE(HLOOKUP($U$1,Phrasing!A:A,46,FALSE),": ",VLOOKUP('Perpetual Pricing'!$J$1,XE!$A:$B,2,FALSE))</f>
        <v>Price: EUR</v>
      </c>
      <c r="E251" s="38" t="str">
        <f>HLOOKUP($U$1,Phrasing!A:A,43,FALSE)</f>
        <v>Part Number</v>
      </c>
      <c r="F251" s="100" t="str">
        <f>CONCATENATE(HLOOKUP($U$1,Phrasing!A:A,46,FALSE),": ",VLOOKUP('Perpetual Pricing'!$J$1,XE!$A:$B,2,FALSE))</f>
        <v>Price: EUR</v>
      </c>
      <c r="G251" s="38" t="str">
        <f>HLOOKUP($U$1,Phrasing!A:A,43,FALSE)</f>
        <v>Part Number</v>
      </c>
      <c r="H251" s="100" t="str">
        <f>CONCATENATE(HLOOKUP($U$1,Phrasing!A:A,46,FALSE),": ",VLOOKUP('Perpetual Pricing'!$J$1,XE!$A:$B,2,FALSE))</f>
        <v>Price: EUR</v>
      </c>
      <c r="I251" s="96" t="str">
        <f>HLOOKUP($U$1,Phrasing!A:A,43,FALSE)</f>
        <v>Part Number</v>
      </c>
      <c r="J251" s="100" t="str">
        <f>CONCATENATE(HLOOKUP($U$1,Phrasing!A:A,46,FALSE),": ",VLOOKUP('Perpetual Pricing'!$J$1,XE!$A:$B,2,FALSE))</f>
        <v>Price: EUR</v>
      </c>
      <c r="K251" s="38" t="str">
        <f>HLOOKUP($U$1,Phrasing!A:A,43,FALSE)</f>
        <v>Part Number</v>
      </c>
    </row>
    <row r="252" spans="1:11">
      <c r="A252" s="40" t="s">
        <v>131</v>
      </c>
      <c r="B252" s="98" t="s">
        <v>15</v>
      </c>
      <c r="C252" s="51">
        <v>0</v>
      </c>
      <c r="D252" s="85" t="str">
        <f>TEXT(ROUND(VLOOKUP('Perpetual Pricing'!$J$2,XE!$M$5:$N$6,2,FALSE)*BASE!D251*VLOOKUP('Perpetual Pricing'!$J$1,XE!$A:$F,6,FALSE)* (HLOOKUP($J$3,PARTNERPROGRAM!$D$7:$H$8,2,FALSE)),VLOOKUP('Perpetual Pricing'!$J$1,XE!$A:$H,8,FALSE)),VLOOKUP('Perpetual Pricing'!$J$1,XE!$A:$G,7,FALSE))</f>
        <v>79,8600</v>
      </c>
      <c r="E252" s="42" t="str">
        <f>CONCATENATE(LEFT(BASE!E251,6),VLOOKUP('Perpetual Pricing'!$J$1,XE!$A:$C,3,FALSE),MID(BASE!E251,9,1),IF('Perpetual Pricing'!$J$2="Standard","S","G"),RIGHT(BASE!E251,7))</f>
        <v>DSPD50EUPS0100ZZZ</v>
      </c>
      <c r="F252" s="85" t="str">
        <f>TEXT(ROUND(VLOOKUP('Perpetual Pricing'!$J$2,XE!$M$5:$N$6,2,FALSE)*BASE!F251*VLOOKUP('Perpetual Pricing'!$J$1,XE!$A:$F,6,FALSE)* (HLOOKUP($J$3,PARTNERPROGRAM!$D$7:$H$8,2,FALSE)),VLOOKUP('Perpetual Pricing'!$J$1,XE!$A:$H,8,FALSE)),VLOOKUP('Perpetual Pricing'!$J$1,XE!$A:$G,7,FALSE))</f>
        <v>39,9300</v>
      </c>
      <c r="G252" s="42" t="str">
        <f>CONCATENATE(LEFT(BASE!G251,6),VLOOKUP('Perpetual Pricing'!$J$1,XE!$A:$C,3,FALSE),MID(BASE!G251,9,1),IF('Perpetual Pricing'!$J$2="Standard","S","G"),RIGHT(BASE!G251,7))</f>
        <v>DSPD50EUUS0100ZZZ</v>
      </c>
      <c r="H252" s="85" t="str">
        <f>TEXT(ROUND(VLOOKUP('Perpetual Pricing'!$J$2,XE!$M$5:$N$6,2,FALSE)*BASE!H251*VLOOKUP('Perpetual Pricing'!$J$1,XE!$A:$F,6,FALSE)* (HLOOKUP($J$3,PARTNERPROGRAM!$D$7:$H$8,2,FALSE)),VLOOKUP('Perpetual Pricing'!$J$1,XE!$A:$H,8,FALSE)),VLOOKUP('Perpetual Pricing'!$J$1,XE!$A:$G,7,FALSE))</f>
        <v>15,9700</v>
      </c>
      <c r="I252" s="42" t="str">
        <f>CONCATENATE(LEFT(BASE!I251,6),VLOOKUP('Perpetual Pricing'!$J$1,XE!$A:$C,3,FALSE),MID(BASE!I251,9,1),IF('Perpetual Pricing'!$J$2="Standard","S","G"),RIGHT(BASE!I251,7))</f>
        <v>DSPD50EUMS011YZZZ</v>
      </c>
      <c r="J252" s="70" t="s">
        <v>40</v>
      </c>
      <c r="K252" s="56" t="s">
        <v>40</v>
      </c>
    </row>
    <row r="253" spans="1:11">
      <c r="A253" s="40" t="s">
        <v>135</v>
      </c>
      <c r="B253" s="98" t="s">
        <v>21</v>
      </c>
      <c r="C253" s="52">
        <f>BASE!$M$2</f>
        <v>0.09</v>
      </c>
      <c r="D253" s="85" t="str">
        <f>TEXT(ROUND(VLOOKUP('Perpetual Pricing'!$J$2,XE!$M$5:$N$6,2,FALSE)*BASE!D252*VLOOKUP('Perpetual Pricing'!$J$1,XE!$A:$F,6,FALSE)* (HLOOKUP($J$3,PARTNERPROGRAM!$D$7:$H$8,2,FALSE)),VLOOKUP('Perpetual Pricing'!$J$1,XE!$A:$H,8,FALSE)),VLOOKUP('Perpetual Pricing'!$J$1,XE!$A:$G,7,FALSE))</f>
        <v>72,6700</v>
      </c>
      <c r="E253" s="42" t="str">
        <f>CONCATENATE(LEFT(BASE!E252,6),VLOOKUP('Perpetual Pricing'!$J$1,XE!$A:$C,3,FALSE),MID(BASE!E252,9,1),IF('Perpetual Pricing'!$J$2="Standard","S","G"),RIGHT(BASE!E252,7))</f>
        <v>DSPD50EUPS0100ZZA</v>
      </c>
      <c r="F253" s="85" t="str">
        <f>TEXT(ROUND(VLOOKUP('Perpetual Pricing'!$J$2,XE!$M$5:$N$6,2,FALSE)*BASE!F252*VLOOKUP('Perpetual Pricing'!$J$1,XE!$A:$F,6,FALSE)* (HLOOKUP($J$3,PARTNERPROGRAM!$D$7:$H$8,2,FALSE)),VLOOKUP('Perpetual Pricing'!$J$1,XE!$A:$H,8,FALSE)),VLOOKUP('Perpetual Pricing'!$J$1,XE!$A:$G,7,FALSE))</f>
        <v>36,3400</v>
      </c>
      <c r="G253" s="42" t="str">
        <f>CONCATENATE(LEFT(BASE!G252,6),VLOOKUP('Perpetual Pricing'!$J$1,XE!$A:$C,3,FALSE),MID(BASE!G252,9,1),IF('Perpetual Pricing'!$J$2="Standard","S","G"),RIGHT(BASE!G252,7))</f>
        <v>DSPD50EUUS0100ZZA</v>
      </c>
      <c r="H253" s="85" t="str">
        <f>TEXT(ROUND(VLOOKUP('Perpetual Pricing'!$J$2,XE!$M$5:$N$6,2,FALSE)*BASE!H252*VLOOKUP('Perpetual Pricing'!$J$1,XE!$A:$F,6,FALSE)* (HLOOKUP($J$3,PARTNERPROGRAM!$D$7:$H$8,2,FALSE)),VLOOKUP('Perpetual Pricing'!$J$1,XE!$A:$H,8,FALSE)),VLOOKUP('Perpetual Pricing'!$J$1,XE!$A:$G,7,FALSE))</f>
        <v>14,5300</v>
      </c>
      <c r="I253" s="42" t="str">
        <f>CONCATENATE(LEFT(BASE!I252,6),VLOOKUP('Perpetual Pricing'!$J$1,XE!$A:$C,3,FALSE),MID(BASE!I252,9,1),IF('Perpetual Pricing'!$J$2="Standard","S","G"),RIGHT(BASE!I252,7))</f>
        <v>DSPD50EUMS011YZZA</v>
      </c>
      <c r="J253" s="85" t="str">
        <f>TEXT(ROUND(VLOOKUP('Perpetual Pricing'!$J$2,XE!$M$5:$N$6,2,FALSE)*BASE!J252*VLOOKUP('Perpetual Pricing'!$J$1,XE!$A:$F,6,FALSE)* (HLOOKUP($J$3,PARTNERPROGRAM!$D$7:$H$8,2,FALSE)),VLOOKUP('Perpetual Pricing'!$J$1,XE!$A:$H,8,FALSE)),VLOOKUP('Perpetual Pricing'!$J$1,XE!$A:$G,7,FALSE))</f>
        <v>10,900</v>
      </c>
      <c r="K253" s="42" t="str">
        <f>CONCATENATE(LEFT(BASE!K252,6),VLOOKUP('Perpetual Pricing'!$J$1,XE!$A:$C,3,FALSE),MID(BASE!K252,9,1),IF('Perpetual Pricing'!$J$2="Standard","S","G"),RIGHT(BASE!K252,7))</f>
        <v>DSPD50EUSS011YZZA</v>
      </c>
    </row>
    <row r="254" spans="1:11">
      <c r="A254" s="43" t="s">
        <v>140</v>
      </c>
      <c r="B254" s="98" t="s">
        <v>27</v>
      </c>
      <c r="C254" s="52">
        <f>BASE!$M$3</f>
        <v>0.23300000000000001</v>
      </c>
      <c r="D254" s="85" t="str">
        <f>TEXT(ROUND(VLOOKUP('Perpetual Pricing'!$J$2,XE!$M$5:$N$6,2,FALSE)*BASE!D253*VLOOKUP('Perpetual Pricing'!$J$1,XE!$A:$F,6,FALSE)* (HLOOKUP($J$3,PARTNERPROGRAM!$D$7:$H$8,2,FALSE)),VLOOKUP('Perpetual Pricing'!$J$1,XE!$A:$H,8,FALSE)),VLOOKUP('Perpetual Pricing'!$J$1,XE!$A:$G,7,FALSE))</f>
        <v>61,2500</v>
      </c>
      <c r="E254" s="42" t="str">
        <f>CONCATENATE(LEFT(BASE!E253,6),VLOOKUP('Perpetual Pricing'!$J$1,XE!$A:$C,3,FALSE),MID(BASE!E253,9,1),IF('Perpetual Pricing'!$J$2="Standard","S","G"),RIGHT(BASE!E253,7))</f>
        <v>DSPD50EUPS0100ZZB</v>
      </c>
      <c r="F254" s="85" t="str">
        <f>TEXT(ROUND(VLOOKUP('Perpetual Pricing'!$J$2,XE!$M$5:$N$6,2,FALSE)*BASE!F253*VLOOKUP('Perpetual Pricing'!$J$1,XE!$A:$F,6,FALSE)* (HLOOKUP($J$3,PARTNERPROGRAM!$D$7:$H$8,2,FALSE)),VLOOKUP('Perpetual Pricing'!$J$1,XE!$A:$H,8,FALSE)),VLOOKUP('Perpetual Pricing'!$J$1,XE!$A:$G,7,FALSE))</f>
        <v>30,6200</v>
      </c>
      <c r="G254" s="42" t="str">
        <f>CONCATENATE(LEFT(BASE!G253,6),VLOOKUP('Perpetual Pricing'!$J$1,XE!$A:$C,3,FALSE),MID(BASE!G253,9,1),IF('Perpetual Pricing'!$J$2="Standard","S","G"),RIGHT(BASE!G253,7))</f>
        <v>DSPD50EUUS0100ZZB</v>
      </c>
      <c r="H254" s="85" t="str">
        <f>TEXT(ROUND(VLOOKUP('Perpetual Pricing'!$J$2,XE!$M$5:$N$6,2,FALSE)*BASE!H253*VLOOKUP('Perpetual Pricing'!$J$1,XE!$A:$F,6,FALSE)* (HLOOKUP($J$3,PARTNERPROGRAM!$D$7:$H$8,2,FALSE)),VLOOKUP('Perpetual Pricing'!$J$1,XE!$A:$H,8,FALSE)),VLOOKUP('Perpetual Pricing'!$J$1,XE!$A:$G,7,FALSE))</f>
        <v>12,2500</v>
      </c>
      <c r="I254" s="42" t="str">
        <f>CONCATENATE(LEFT(BASE!I253,6),VLOOKUP('Perpetual Pricing'!$J$1,XE!$A:$C,3,FALSE),MID(BASE!I253,9,1),IF('Perpetual Pricing'!$J$2="Standard","S","G"),RIGHT(BASE!I253,7))</f>
        <v>DSPD50EUMS011YZZB</v>
      </c>
      <c r="J254" s="85" t="str">
        <f>TEXT(ROUND(VLOOKUP('Perpetual Pricing'!$J$2,XE!$M$5:$N$6,2,FALSE)*BASE!J253*VLOOKUP('Perpetual Pricing'!$J$1,XE!$A:$F,6,FALSE)* (HLOOKUP($J$3,PARTNERPROGRAM!$D$7:$H$8,2,FALSE)),VLOOKUP('Perpetual Pricing'!$J$1,XE!$A:$H,8,FALSE)),VLOOKUP('Perpetual Pricing'!$J$1,XE!$A:$G,7,FALSE))</f>
        <v>9,1900</v>
      </c>
      <c r="K254" s="42" t="str">
        <f>CONCATENATE(LEFT(BASE!K253,6),VLOOKUP('Perpetual Pricing'!$J$1,XE!$A:$C,3,FALSE),MID(BASE!K253,9,1),IF('Perpetual Pricing'!$J$2="Standard","S","G"),RIGHT(BASE!K253,7))</f>
        <v>DSPD50EUSS011YZZB</v>
      </c>
    </row>
    <row r="255" spans="1:11">
      <c r="A255" s="43" t="s">
        <v>145</v>
      </c>
      <c r="B255" s="98" t="s">
        <v>33</v>
      </c>
      <c r="C255" s="52">
        <f>BASE!$M$4</f>
        <v>0.377</v>
      </c>
      <c r="D255" s="85" t="str">
        <f>TEXT(ROUND(VLOOKUP('Perpetual Pricing'!$J$2,XE!$M$5:$N$6,2,FALSE)*BASE!D254*VLOOKUP('Perpetual Pricing'!$J$1,XE!$A:$F,6,FALSE)* (HLOOKUP($J$3,PARTNERPROGRAM!$D$7:$H$8,2,FALSE)),VLOOKUP('Perpetual Pricing'!$J$1,XE!$A:$H,8,FALSE)),VLOOKUP('Perpetual Pricing'!$J$1,XE!$A:$G,7,FALSE))</f>
        <v>49,7500</v>
      </c>
      <c r="E255" s="42" t="str">
        <f>CONCATENATE(LEFT(BASE!E254,6),VLOOKUP('Perpetual Pricing'!$J$1,XE!$A:$C,3,FALSE),MID(BASE!E254,9,1),IF('Perpetual Pricing'!$J$2="Standard","S","G"),RIGHT(BASE!E254,7))</f>
        <v>DSPD50EUPS0100ZZC</v>
      </c>
      <c r="F255" s="85" t="str">
        <f>TEXT(ROUND(VLOOKUP('Perpetual Pricing'!$J$2,XE!$M$5:$N$6,2,FALSE)*BASE!F254*VLOOKUP('Perpetual Pricing'!$J$1,XE!$A:$F,6,FALSE)* (HLOOKUP($J$3,PARTNERPROGRAM!$D$7:$H$8,2,FALSE)),VLOOKUP('Perpetual Pricing'!$J$1,XE!$A:$H,8,FALSE)),VLOOKUP('Perpetual Pricing'!$J$1,XE!$A:$G,7,FALSE))</f>
        <v>24,8700</v>
      </c>
      <c r="G255" s="42" t="str">
        <f>CONCATENATE(LEFT(BASE!G254,6),VLOOKUP('Perpetual Pricing'!$J$1,XE!$A:$C,3,FALSE),MID(BASE!G254,9,1),IF('Perpetual Pricing'!$J$2="Standard","S","G"),RIGHT(BASE!G254,7))</f>
        <v>DSPD50EUUS0100ZZC</v>
      </c>
      <c r="H255" s="85" t="str">
        <f>TEXT(ROUND(VLOOKUP('Perpetual Pricing'!$J$2,XE!$M$5:$N$6,2,FALSE)*BASE!H254*VLOOKUP('Perpetual Pricing'!$J$1,XE!$A:$F,6,FALSE)* (HLOOKUP($J$3,PARTNERPROGRAM!$D$7:$H$8,2,FALSE)),VLOOKUP('Perpetual Pricing'!$J$1,XE!$A:$H,8,FALSE)),VLOOKUP('Perpetual Pricing'!$J$1,XE!$A:$G,7,FALSE))</f>
        <v>9,9500</v>
      </c>
      <c r="I255" s="42" t="str">
        <f>CONCATENATE(LEFT(BASE!I254,6),VLOOKUP('Perpetual Pricing'!$J$1,XE!$A:$C,3,FALSE),MID(BASE!I254,9,1),IF('Perpetual Pricing'!$J$2="Standard","S","G"),RIGHT(BASE!I254,7))</f>
        <v>DSPD50EUMS011YZZC</v>
      </c>
      <c r="J255" s="85" t="str">
        <f>TEXT(ROUND(VLOOKUP('Perpetual Pricing'!$J$2,XE!$M$5:$N$6,2,FALSE)*BASE!J254*VLOOKUP('Perpetual Pricing'!$J$1,XE!$A:$F,6,FALSE)* (HLOOKUP($J$3,PARTNERPROGRAM!$D$7:$H$8,2,FALSE)),VLOOKUP('Perpetual Pricing'!$J$1,XE!$A:$H,8,FALSE)),VLOOKUP('Perpetual Pricing'!$J$1,XE!$A:$G,7,FALSE))</f>
        <v>7,4600</v>
      </c>
      <c r="K255" s="42" t="str">
        <f>CONCATENATE(LEFT(BASE!K254,6),VLOOKUP('Perpetual Pricing'!$J$1,XE!$A:$C,3,FALSE),MID(BASE!K254,9,1),IF('Perpetual Pricing'!$J$2="Standard","S","G"),RIGHT(BASE!K254,7))</f>
        <v>DSPD50EUSS011YZZC</v>
      </c>
    </row>
    <row r="256" spans="1:11">
      <c r="A256" s="264" t="s">
        <v>218</v>
      </c>
      <c r="B256" s="265"/>
      <c r="C256" s="266"/>
      <c r="D256" s="85" t="str">
        <f>TEXT(ROUND(VLOOKUP('Perpetual Pricing'!$J$2,XE!$M$5:$N$6,2,FALSE)*BASE!D255*VLOOKUP('Perpetual Pricing'!$J$1,XE!$A:$F,6,FALSE)* (HLOOKUP($J$3,PARTNERPROGRAM!$D$7:$H$8,2,FALSE)),VLOOKUP('Perpetual Pricing'!$J$1,XE!$A:$H,8,FALSE)),VLOOKUP('Perpetual Pricing'!$J$1,XE!$A:$G,7,FALSE))</f>
        <v>186,8600</v>
      </c>
      <c r="E256" s="42" t="str">
        <f>CONCATENATE(LEFT(BASE!E255,6),VLOOKUP('Perpetual Pricing'!$J$1,XE!$A:$C,3,FALSE),MID(BASE!E255,9,1),IF('Perpetual Pricing'!$J$2="Standard","S","G"),RIGHT(BASE!E255,7))</f>
        <v>DSPD50EUPS0300ZZZ</v>
      </c>
      <c r="F256" s="85" t="str">
        <f>TEXT(ROUND(VLOOKUP('Perpetual Pricing'!$J$2,XE!$M$5:$N$6,2,FALSE)*BASE!F255*VLOOKUP('Perpetual Pricing'!$J$1,XE!$A:$F,6,FALSE)* (HLOOKUP($J$3,PARTNERPROGRAM!$D$7:$H$8,2,FALSE)),VLOOKUP('Perpetual Pricing'!$J$1,XE!$A:$H,8,FALSE)),VLOOKUP('Perpetual Pricing'!$J$1,XE!$A:$G,7,FALSE))</f>
        <v>93,4300</v>
      </c>
      <c r="G256" s="42" t="str">
        <f>CONCATENATE(LEFT(BASE!G255,6),VLOOKUP('Perpetual Pricing'!$J$1,XE!$A:$C,3,FALSE),MID(BASE!G255,9,1),IF('Perpetual Pricing'!$J$2="Standard","S","G"),RIGHT(BASE!G255,7))</f>
        <v>DSPD50EUUS0300ZZZ</v>
      </c>
      <c r="H256" s="85" t="str">
        <f>TEXT(ROUND(VLOOKUP('Perpetual Pricing'!$J$2,XE!$M$5:$N$6,2,FALSE)*BASE!H255*VLOOKUP('Perpetual Pricing'!$J$1,XE!$A:$F,6,FALSE)* (HLOOKUP($J$3,PARTNERPROGRAM!$D$7:$H$8,2,FALSE)),VLOOKUP('Perpetual Pricing'!$J$1,XE!$A:$H,8,FALSE)),VLOOKUP('Perpetual Pricing'!$J$1,XE!$A:$G,7,FALSE))</f>
        <v>37,3800</v>
      </c>
      <c r="I256" s="42" t="str">
        <f>CONCATENATE(LEFT(BASE!I255,6),VLOOKUP('Perpetual Pricing'!$J$1,XE!$A:$C,3,FALSE),MID(BASE!I255,9,1),IF('Perpetual Pricing'!$J$2="Standard","S","G"),RIGHT(BASE!I255,7))</f>
        <v>DSPD50EUMS031YZZZ</v>
      </c>
      <c r="J256" s="70" t="s">
        <v>40</v>
      </c>
      <c r="K256" s="70" t="s">
        <v>40</v>
      </c>
    </row>
    <row r="257" spans="1:11">
      <c r="A257" s="44" t="str">
        <f>HLOOKUP($U$1,Phrasing!A:A,4,FALSE)</f>
        <v>* For higher volume sales, please contact StorageCraft.</v>
      </c>
      <c r="B257" s="7"/>
      <c r="C257" s="8"/>
      <c r="D257" s="1"/>
      <c r="E257" s="9"/>
      <c r="F257" s="1"/>
      <c r="G257" s="9"/>
      <c r="H257" s="1"/>
      <c r="I257" s="9"/>
      <c r="J257" s="1"/>
      <c r="K257" s="9"/>
    </row>
    <row r="258" spans="1:11">
      <c r="A258" s="44"/>
      <c r="B258" s="7"/>
      <c r="C258" s="8"/>
      <c r="D258" s="1"/>
      <c r="E258" s="9"/>
      <c r="F258" s="1"/>
      <c r="G258" s="9"/>
      <c r="H258" s="1"/>
      <c r="I258" s="9"/>
      <c r="J258" s="1"/>
      <c r="K258" s="9"/>
    </row>
    <row r="259" spans="1:11" ht="20.25">
      <c r="A259" s="215" t="s">
        <v>130</v>
      </c>
      <c r="B259" s="11"/>
      <c r="C259" s="11"/>
      <c r="D259" s="12"/>
      <c r="E259" s="9"/>
      <c r="F259" s="1"/>
      <c r="G259" s="9"/>
      <c r="H259" s="1"/>
      <c r="I259" s="9"/>
      <c r="J259" s="1"/>
      <c r="K259" s="13"/>
    </row>
    <row r="260" spans="1:11" ht="20.25">
      <c r="A260" s="215" t="s">
        <v>114</v>
      </c>
      <c r="B260" s="11"/>
      <c r="C260" s="11"/>
      <c r="D260" s="12"/>
      <c r="E260" s="9"/>
      <c r="F260" s="1"/>
      <c r="G260" s="9"/>
      <c r="H260" s="1"/>
      <c r="I260" s="9"/>
      <c r="J260" s="1"/>
      <c r="K260" s="13"/>
    </row>
    <row r="261" spans="1:11" ht="15.75" customHeight="1">
      <c r="A261" s="253" t="str">
        <f>HLOOKUP($U$1,Phrasing!A:A,20,FALSE)</f>
        <v>First year of maintenance is included in the purchase price.  *Premium Support requires an active Maintenance Agreement.</v>
      </c>
      <c r="B261" s="253"/>
      <c r="C261" s="254"/>
      <c r="D261" s="259" t="str">
        <f>CONCATENATE(IF('Perpetual Pricing'!$J$2="Standard",HLOOKUP($U$1,Phrasing!A:A,48,FALSE),IF('Perpetual Pricing'!$J$2="Gov/Edu/NonProfit",HLOOKUP($U$1,Phrasing!A:A,49,FALSE),"???"))," - ",$J$3,, " - ",VLOOKUP($J$3,PARTNERPROGRAM!$U$5:$V$9,2,FALSE))</f>
        <v>Standard Pricing - Non Partner - SRP</v>
      </c>
      <c r="E261" s="259"/>
      <c r="F261" s="259"/>
      <c r="G261" s="259"/>
      <c r="H261" s="260"/>
      <c r="I261" s="260"/>
      <c r="J261" s="259"/>
      <c r="K261" s="259"/>
    </row>
    <row r="262" spans="1:11" ht="12.75" customHeight="1">
      <c r="A262" s="253"/>
      <c r="B262" s="253"/>
      <c r="C262" s="254"/>
      <c r="D262" s="235" t="str">
        <f>HLOOKUP($U$1,Phrasing!A:A,40,FALSE)</f>
        <v>New</v>
      </c>
      <c r="E262" s="236"/>
      <c r="F262" s="237" t="str">
        <f>HLOOKUP($U$1,Phrasing!A:A,158,FALSE)</f>
        <v>Upgrade</v>
      </c>
      <c r="G262" s="238"/>
      <c r="H262" s="230" t="str">
        <f>HLOOKUP($U$1,Phrasing!A:A,170,FALSE)</f>
        <v>1Yr Maintenance</v>
      </c>
      <c r="I262" s="231"/>
      <c r="J262" s="239" t="str">
        <f>HLOOKUP($U$1,Phrasing!A:A,45,FALSE)</f>
        <v>Premium Support</v>
      </c>
      <c r="K262" s="240"/>
    </row>
    <row r="263" spans="1:11">
      <c r="A263" s="255"/>
      <c r="B263" s="255"/>
      <c r="C263" s="256"/>
      <c r="D263" s="243" t="str">
        <f>HLOOKUP($U$1,Phrasing!A:A,23,FALSE)</f>
        <v>Includes one year of Maintenance</v>
      </c>
      <c r="E263" s="244"/>
      <c r="F263" s="245" t="str">
        <f>HLOOKUP($U$1,Phrasing!A:A,23,FALSE)</f>
        <v>Includes one year of Maintenance</v>
      </c>
      <c r="G263" s="246"/>
      <c r="H263" s="228" t="str">
        <f>HLOOKUP($U$1,Phrasing!A:A,171,FALSE)</f>
        <v>Renewal</v>
      </c>
      <c r="I263" s="229"/>
      <c r="J263" s="241"/>
      <c r="K263" s="242"/>
    </row>
    <row r="264" spans="1:11">
      <c r="A264" s="97" t="str">
        <f>HLOOKUP($U$1,Phrasing!A:A,50,FALSE)</f>
        <v>Quantity</v>
      </c>
      <c r="B264" s="268" t="str">
        <f>HLOOKUP($U$1,Phrasing!A:A,18,FALSE)</f>
        <v>Discount Level</v>
      </c>
      <c r="C264" s="268"/>
      <c r="D264" s="100" t="str">
        <f>CONCATENATE(HLOOKUP($U$1,Phrasing!A:A,46,FALSE),": ",VLOOKUP('Perpetual Pricing'!$J$1,XE!$A:$B,2,FALSE))</f>
        <v>Price: EUR</v>
      </c>
      <c r="E264" s="38" t="str">
        <f>HLOOKUP($U$1,Phrasing!A:A,43,FALSE)</f>
        <v>Part Number</v>
      </c>
      <c r="F264" s="100" t="s">
        <v>12</v>
      </c>
      <c r="G264" s="38" t="str">
        <f>HLOOKUP($U$1,Phrasing!A:A,43,FALSE)</f>
        <v>Part Number</v>
      </c>
      <c r="H264" s="39" t="s">
        <v>12</v>
      </c>
      <c r="I264" s="96" t="str">
        <f>HLOOKUP($U$1,Phrasing!A:A,43,FALSE)</f>
        <v>Part Number</v>
      </c>
      <c r="J264" s="100" t="s">
        <v>12</v>
      </c>
      <c r="K264" s="38" t="str">
        <f>HLOOKUP($U$1,Phrasing!A:A,43,FALSE)</f>
        <v>Part Number</v>
      </c>
    </row>
    <row r="265" spans="1:11">
      <c r="A265" s="40" t="s">
        <v>131</v>
      </c>
      <c r="B265" s="269" t="s">
        <v>15</v>
      </c>
      <c r="C265" s="269"/>
      <c r="D265" s="85" t="str">
        <f>D96</f>
        <v>51,9100</v>
      </c>
      <c r="E265" s="42" t="str">
        <f>CONCATENATE(LEFT(BASE!E264,6),VLOOKUP('Perpetual Pricing'!$J$1,XE!$A:$C,3,FALSE),RIGHT(BASE!E264,9))</f>
        <v>DSPD50EUPC0100ZZZ</v>
      </c>
      <c r="F265" s="270" t="s">
        <v>116</v>
      </c>
      <c r="G265" s="271"/>
      <c r="H265" s="270" t="s">
        <v>117</v>
      </c>
      <c r="I265" s="271"/>
      <c r="J265" s="270" t="s">
        <v>118</v>
      </c>
      <c r="K265" s="271"/>
    </row>
    <row r="266" spans="1:11">
      <c r="A266" s="40" t="s">
        <v>135</v>
      </c>
      <c r="B266" s="269" t="s">
        <v>21</v>
      </c>
      <c r="C266" s="269"/>
      <c r="D266" s="85" t="str">
        <f>D97</f>
        <v>47,2400</v>
      </c>
      <c r="E266" s="42" t="str">
        <f>CONCATENATE(LEFT(BASE!E265,6),VLOOKUP('Perpetual Pricing'!$J$1,XE!$A:$C,3,FALSE),RIGHT(BASE!E265,9))</f>
        <v>DSPD50EUPC0100ZZA</v>
      </c>
      <c r="F266" s="271"/>
      <c r="G266" s="271"/>
      <c r="H266" s="271"/>
      <c r="I266" s="271"/>
      <c r="J266" s="271"/>
      <c r="K266" s="271"/>
    </row>
    <row r="267" spans="1:11">
      <c r="A267" s="43" t="s">
        <v>140</v>
      </c>
      <c r="B267" s="269" t="s">
        <v>27</v>
      </c>
      <c r="C267" s="269"/>
      <c r="D267" s="85" t="str">
        <f>D98</f>
        <v>39,8100</v>
      </c>
      <c r="E267" s="42" t="str">
        <f>CONCATENATE(LEFT(BASE!E266,6),VLOOKUP('Perpetual Pricing'!$J$1,XE!$A:$C,3,FALSE),RIGHT(BASE!E266,9))</f>
        <v>DSPD50EUPC0100ZZB</v>
      </c>
      <c r="F267" s="271"/>
      <c r="G267" s="271"/>
      <c r="H267" s="271"/>
      <c r="I267" s="271"/>
      <c r="J267" s="271"/>
      <c r="K267" s="271"/>
    </row>
    <row r="268" spans="1:11">
      <c r="A268" s="43" t="s">
        <v>145</v>
      </c>
      <c r="B268" s="269" t="s">
        <v>33</v>
      </c>
      <c r="C268" s="269"/>
      <c r="D268" s="85" t="str">
        <f>D99</f>
        <v>32,3400</v>
      </c>
      <c r="E268" s="42" t="str">
        <f>CONCATENATE(LEFT(BASE!E267,6),VLOOKUP('Perpetual Pricing'!$J$1,XE!$A:$C,3,FALSE),RIGHT(BASE!E267,9))</f>
        <v>DSPD50EUPC0100ZZC</v>
      </c>
      <c r="F268" s="271"/>
      <c r="G268" s="271"/>
      <c r="H268" s="271"/>
      <c r="I268" s="271"/>
      <c r="J268" s="271"/>
      <c r="K268" s="271"/>
    </row>
    <row r="269" spans="1:11">
      <c r="A269" s="44" t="s">
        <v>90</v>
      </c>
      <c r="B269" s="57"/>
      <c r="C269" s="58"/>
      <c r="D269" s="46"/>
      <c r="E269" s="60"/>
      <c r="F269" s="71"/>
      <c r="G269" s="71"/>
      <c r="H269" s="71"/>
      <c r="I269" s="71"/>
      <c r="J269" s="71"/>
      <c r="K269" s="71"/>
    </row>
    <row r="270" spans="1:11">
      <c r="A270" s="44" t="str">
        <f>HLOOKUP($U$1,Phrasing!A:A,4,FALSE)</f>
        <v>* For higher volume sales, please contact StorageCraft.</v>
      </c>
      <c r="B270" s="7"/>
      <c r="C270" s="8"/>
      <c r="D270" s="1"/>
      <c r="E270" s="9"/>
      <c r="F270" s="1"/>
      <c r="G270" s="9"/>
      <c r="H270" s="1"/>
      <c r="I270" s="9"/>
      <c r="J270" s="1"/>
      <c r="K270" s="9"/>
    </row>
    <row r="271" spans="1:11">
      <c r="A271" s="44" t="str">
        <f>IF(OR('Perpetual Pricing'!$J$1="US-USD", 'Perpetual Pricing'!$J$1="Canada-CAD",'Perpetual Pricing'!$J$1="Canada-French-CAD"),"","")</f>
        <v/>
      </c>
      <c r="B271" s="57"/>
      <c r="C271" s="58"/>
      <c r="D271" s="46"/>
      <c r="E271" s="60"/>
      <c r="F271" s="71"/>
      <c r="G271" s="71"/>
      <c r="H271" s="71"/>
      <c r="I271" s="71"/>
      <c r="J271" s="71"/>
      <c r="K271" s="71"/>
    </row>
    <row r="272" spans="1:11">
      <c r="A272" s="7"/>
      <c r="B272" s="7"/>
      <c r="C272" s="8"/>
      <c r="D272" s="1"/>
      <c r="E272" s="9"/>
      <c r="F272" s="1"/>
      <c r="G272" s="9"/>
      <c r="H272" s="1"/>
      <c r="I272" s="9"/>
      <c r="J272" s="1"/>
      <c r="K272" s="9"/>
    </row>
    <row r="273" spans="1:11" ht="20.25">
      <c r="A273" s="215" t="s">
        <v>521</v>
      </c>
      <c r="B273" s="34"/>
      <c r="C273" s="34"/>
      <c r="D273" s="34"/>
      <c r="E273" s="10"/>
      <c r="F273" s="10"/>
      <c r="G273" s="10"/>
      <c r="H273" s="10"/>
      <c r="I273" s="10"/>
      <c r="J273" s="10"/>
      <c r="K273" s="13"/>
    </row>
    <row r="274" spans="1:11" ht="15.75" customHeight="1">
      <c r="A274" s="280" t="s">
        <v>175</v>
      </c>
      <c r="B274" s="280"/>
      <c r="C274" s="254"/>
      <c r="D274" s="259" t="str">
        <f>CONCATENATE(IF('Perpetual Pricing'!$J$2="Standard",HLOOKUP($U$1,Phrasing!A:A,48,FALSE),IF('Perpetual Pricing'!$J$2="Gov/Edu/NonProfit",HLOOKUP($U$1,Phrasing!A:A,49,FALSE),"???"))," - ",$J$3,, " - ",VLOOKUP($J$3,PARTNERPROGRAM!$U$5:$V$9,2,FALSE))</f>
        <v>Standard Pricing - Non Partner - SRP</v>
      </c>
      <c r="E274" s="259"/>
      <c r="F274" s="259"/>
      <c r="G274" s="259"/>
      <c r="H274" s="260"/>
      <c r="I274" s="260"/>
      <c r="J274" s="259"/>
      <c r="K274" s="259"/>
    </row>
    <row r="275" spans="1:11" ht="21" customHeight="1">
      <c r="A275" s="280"/>
      <c r="B275" s="280"/>
      <c r="C275" s="254"/>
      <c r="D275" s="281" t="str">
        <f>HLOOKUP($U$1,Phrasing!A:A,40,FALSE)</f>
        <v>New</v>
      </c>
      <c r="E275" s="281"/>
      <c r="F275" s="282" t="str">
        <f>HLOOKUP($U$1,Phrasing!A:A,171,FALSE)</f>
        <v>Renewal</v>
      </c>
      <c r="G275" s="282"/>
      <c r="H275" s="283" t="s">
        <v>177</v>
      </c>
      <c r="I275" s="283"/>
      <c r="J275" s="284" t="s">
        <v>178</v>
      </c>
      <c r="K275" s="284"/>
    </row>
    <row r="276" spans="1:11" ht="18" customHeight="1">
      <c r="A276" s="255"/>
      <c r="B276" s="255"/>
      <c r="C276" s="256"/>
      <c r="D276" s="100" t="str">
        <f>CONCATENATE(HLOOKUP($U$1,Phrasing!A:A,46,FALSE),": ",VLOOKUP('Perpetual Pricing'!$J$1,XE!$A:$B,2,FALSE))</f>
        <v>Price: EUR</v>
      </c>
      <c r="E276" s="72" t="str">
        <f>HLOOKUP($U$1,Phrasing!A:A,43,FALSE)</f>
        <v>Part Number</v>
      </c>
      <c r="F276" s="100" t="str">
        <f>CONCATENATE(HLOOKUP($U$1,Phrasing!A:A,46,FALSE),": ",VLOOKUP('Perpetual Pricing'!$J$1,XE!$A:$B,2,FALSE))</f>
        <v>Price: EUR</v>
      </c>
      <c r="G276" s="72" t="str">
        <f>HLOOKUP($U$1,Phrasing!A:A,43,FALSE)</f>
        <v>Part Number</v>
      </c>
      <c r="H276" s="99" t="s">
        <v>12</v>
      </c>
      <c r="I276" s="72" t="str">
        <f>HLOOKUP($U$1,Phrasing!A:A,43,FALSE)</f>
        <v>Part Number</v>
      </c>
      <c r="J276" s="99" t="s">
        <v>12</v>
      </c>
      <c r="K276" s="72" t="str">
        <f>HLOOKUP($U$1,Phrasing!A:A,43,FALSE)</f>
        <v>Part Number</v>
      </c>
    </row>
    <row r="277" spans="1:11">
      <c r="A277" s="285" t="s">
        <v>179</v>
      </c>
      <c r="B277" s="285"/>
      <c r="C277" s="285"/>
      <c r="D277" s="85" t="str">
        <f>TEXT(ROUND(VLOOKUP('Perpetual Pricing'!$J$2,XE!$M$5:$N$6,2,FALSE)*BASE!D277*VLOOKUP('Perpetual Pricing'!$J$1,XE!$A:$F,6,FALSE)* (HLOOKUP($J$3,PARTNERPROGRAM!$D$7:$H$8,2,FALSE)),VLOOKUP('Perpetual Pricing'!$J$1,XE!$A:$H,8,FALSE)),VLOOKUP('Perpetual Pricing'!$J$1,XE!$A:$G,7,FALSE))</f>
        <v>2796,4200</v>
      </c>
      <c r="E277" s="42" t="str">
        <f>CONCATENATE(LEFT(BASE!E277,6),VLOOKUP('Perpetual Pricing'!$J$1,XE!$A:$C,3,FALSE),MID(BASE!E277,9,1),IF('Perpetual Pricing'!$J$2="Standard","S","G"),RIGHT(BASE!E277,7))</f>
        <v>ISPI50EUNS011YZZZ</v>
      </c>
      <c r="F277" s="85" t="str">
        <f>TEXT(ROUND(VLOOKUP('Perpetual Pricing'!$J$2,XE!$M$5:$N$6,2,FALSE)*BASE!F277*VLOOKUP('Perpetual Pricing'!$J$1,XE!$A:$F,6,FALSE)* (HLOOKUP($J$3,PARTNERPROGRAM!$D$7:$H$8,2,FALSE)),VLOOKUP('Perpetual Pricing'!$J$1,XE!$A:$H,8,FALSE)),VLOOKUP('Perpetual Pricing'!$J$1,XE!$A:$G,7,FALSE))</f>
        <v>1997,4400</v>
      </c>
      <c r="G277" s="42" t="str">
        <f>CONCATENATE(LEFT(BASE!G277,6),VLOOKUP('Perpetual Pricing'!$J$1,XE!$A:$C,3,FALSE),MID(BASE!G277,9,1),IF('Perpetual Pricing'!$J$2="Standard","S","G"),RIGHT(BASE!G277,7))</f>
        <v>ISPI50EUNS011YZRZ</v>
      </c>
      <c r="H277" s="287" t="s">
        <v>175</v>
      </c>
      <c r="I277" s="287"/>
      <c r="J277" s="287" t="s">
        <v>182</v>
      </c>
      <c r="K277" s="287"/>
    </row>
    <row r="278" spans="1:11">
      <c r="A278" s="285" t="s">
        <v>183</v>
      </c>
      <c r="B278" s="285"/>
      <c r="C278" s="285"/>
      <c r="D278" s="85" t="str">
        <f>TEXT(ROUND(VLOOKUP('Perpetual Pricing'!$J$2,XE!$M$5:$N$6,2,FALSE)*BASE!D278*VLOOKUP('Perpetual Pricing'!$J$1,XE!$A:$F,6,FALSE)* (HLOOKUP($J$3,PARTNERPROGRAM!$D$7:$H$8,2,FALSE)),VLOOKUP('Perpetual Pricing'!$J$1,XE!$A:$H,8,FALSE)),VLOOKUP('Perpetual Pricing'!$J$1,XE!$A:$G,7,FALSE))</f>
        <v>1597,9500</v>
      </c>
      <c r="E278" s="42" t="str">
        <f>CONCATENATE(LEFT(BASE!E278,6),VLOOKUP('Perpetual Pricing'!$J$1,XE!$A:$C,3,FALSE),MID(BASE!E278,9,1),IF('Perpetual Pricing'!$J$2="Standard","S","G"),RIGHT(BASE!E278,7))</f>
        <v>IADD50EUNS011YZZZ</v>
      </c>
      <c r="F278" s="85" t="str">
        <f>TEXT(ROUND(VLOOKUP('Perpetual Pricing'!$J$2,XE!$M$5:$N$6,2,FALSE)*BASE!F278*VLOOKUP('Perpetual Pricing'!$J$1,XE!$A:$F,6,FALSE)* (HLOOKUP($J$3,PARTNERPROGRAM!$D$7:$H$8,2,FALSE)),VLOOKUP('Perpetual Pricing'!$J$1,XE!$A:$H,8,FALSE)),VLOOKUP('Perpetual Pricing'!$J$1,XE!$A:$G,7,FALSE))</f>
        <v>1198,4700</v>
      </c>
      <c r="G278" s="42" t="str">
        <f>CONCATENATE(LEFT(BASE!G278,6),VLOOKUP('Perpetual Pricing'!$J$1,XE!$A:$C,3,FALSE),MID(BASE!G278,9,1),IF('Perpetual Pricing'!$J$2="Standard","S","G"),RIGHT(BASE!G278,7))</f>
        <v>IADD50EUNS011YZRZ</v>
      </c>
      <c r="H278" s="287"/>
      <c r="I278" s="287"/>
      <c r="J278" s="287"/>
      <c r="K278" s="287"/>
    </row>
    <row r="279" spans="1:11">
      <c r="A279" s="285" t="s">
        <v>186</v>
      </c>
      <c r="B279" s="285"/>
      <c r="C279" s="285"/>
      <c r="D279" s="85" t="str">
        <f>TEXT(ROUND(VLOOKUP('Perpetual Pricing'!$J$2,XE!$M$5:$N$6,2,FALSE)*BASE!D279*VLOOKUP('Perpetual Pricing'!$J$1,XE!$A:$F,6,FALSE)* (HLOOKUP($J$3,PARTNERPROGRAM!$D$7:$H$8,2,FALSE)),VLOOKUP('Perpetual Pricing'!$J$1,XE!$A:$H,8,FALSE)),VLOOKUP('Perpetual Pricing'!$J$1,XE!$A:$G,7,FALSE))</f>
        <v>1048,6600</v>
      </c>
      <c r="E279" s="42" t="str">
        <f>CONCATENATE(LEFT(BASE!E279,6),VLOOKUP('Perpetual Pricing'!$J$1,XE!$A:$C,3,FALSE),MID(BASE!E279,9,1),IF('Perpetual Pricing'!$J$2="Standard","S","G"),RIGHT(BASE!E279,7))</f>
        <v>ISPI50EUNS013MZZZ</v>
      </c>
      <c r="F279" s="85" t="str">
        <f>TEXT(ROUND(VLOOKUP('Perpetual Pricing'!$J$2,XE!$M$5:$N$6,2,FALSE)*BASE!F279*VLOOKUP('Perpetual Pricing'!$J$1,XE!$A:$F,6,FALSE)* (HLOOKUP($J$3,PARTNERPROGRAM!$D$7:$H$8,2,FALSE)),VLOOKUP('Perpetual Pricing'!$J$1,XE!$A:$H,8,FALSE)),VLOOKUP('Perpetual Pricing'!$J$1,XE!$A:$G,7,FALSE))</f>
        <v>1048,6600</v>
      </c>
      <c r="G279" s="42" t="str">
        <f>CONCATENATE(LEFT(BASE!G279,6),VLOOKUP('Perpetual Pricing'!$J$1,XE!$A:$C,3,FALSE),MID(BASE!G279,9,1),IF('Perpetual Pricing'!$J$2="Standard","S","G"),RIGHT(BASE!G279,7))</f>
        <v>ISPI50EUNS013MZRZ</v>
      </c>
      <c r="H279" s="287"/>
      <c r="I279" s="287"/>
      <c r="J279" s="287"/>
      <c r="K279" s="287"/>
    </row>
    <row r="280" spans="1:11">
      <c r="A280" s="285" t="s">
        <v>189</v>
      </c>
      <c r="B280" s="285"/>
      <c r="C280" s="285"/>
      <c r="D280" s="85" t="str">
        <f>TEXT(ROUND(VLOOKUP('Perpetual Pricing'!$J$2,XE!$M$5:$N$6,2,FALSE)*BASE!D280*VLOOKUP('Perpetual Pricing'!$J$1,XE!$A:$F,6,FALSE)* (HLOOKUP($J$3,PARTNERPROGRAM!$D$7:$H$8,2,FALSE)),VLOOKUP('Perpetual Pricing'!$J$1,XE!$A:$H,8,FALSE)),VLOOKUP('Perpetual Pricing'!$J$1,XE!$A:$G,7,FALSE))</f>
        <v>396,2900</v>
      </c>
      <c r="E280" s="42" t="str">
        <f>CONCATENATE(LEFT(BASE!E280,6),VLOOKUP('Perpetual Pricing'!$J$1,XE!$A:$C,3,FALSE),MID(BASE!E280,9,1),IF('Perpetual Pricing'!$J$2="Standard","S","G"),RIGHT(BASE!E280,7))</f>
        <v>ISPI50EUNS011MZZZ</v>
      </c>
      <c r="F280" s="85" t="str">
        <f>TEXT(ROUND(VLOOKUP('Perpetual Pricing'!$J$2,XE!$M$5:$N$6,2,FALSE)*BASE!F280*VLOOKUP('Perpetual Pricing'!$J$1,XE!$A:$F,6,FALSE)* (HLOOKUP($J$3,PARTNERPROGRAM!$D$7:$H$8,2,FALSE)),VLOOKUP('Perpetual Pricing'!$J$1,XE!$A:$H,8,FALSE)),VLOOKUP('Perpetual Pricing'!$J$1,XE!$A:$G,7,FALSE))</f>
        <v>396,2900</v>
      </c>
      <c r="G280" s="42" t="str">
        <f>CONCATENATE(LEFT(BASE!G280,6),VLOOKUP('Perpetual Pricing'!$J$1,XE!$A:$C,3,FALSE),MID(BASE!G280,9,1),IF('Perpetual Pricing'!$J$2="Standard","S","G"),RIGHT(BASE!G280,7))</f>
        <v>ISPI50EUNS011MZRZ</v>
      </c>
      <c r="H280" s="287"/>
      <c r="I280" s="287"/>
      <c r="J280" s="287"/>
      <c r="K280" s="287"/>
    </row>
    <row r="281" spans="1:11">
      <c r="A281" s="285" t="s">
        <v>192</v>
      </c>
      <c r="B281" s="285"/>
      <c r="C281" s="285"/>
      <c r="D281" s="85" t="str">
        <f>TEXT(ROUND(VLOOKUP('Perpetual Pricing'!$J$2,XE!$M$5:$N$6,2,FALSE)*BASE!D281*VLOOKUP('Perpetual Pricing'!$J$1,XE!$A:$F,6,FALSE)* (HLOOKUP($J$3,PARTNERPROGRAM!$D$7:$H$8,2,FALSE)),VLOOKUP('Perpetual Pricing'!$J$1,XE!$A:$H,8,FALSE)),VLOOKUP('Perpetual Pricing'!$J$1,XE!$A:$G,7,FALSE))</f>
        <v>203,7400</v>
      </c>
      <c r="E281" s="42" t="str">
        <f>CONCATENATE(LEFT(BASE!E281,6),VLOOKUP('Perpetual Pricing'!$J$1,XE!$A:$C,3,FALSE),MID(BASE!E281,9,1),IF('Perpetual Pricing'!$J$2="Standard","S","G"),RIGHT(BASE!E281,7))</f>
        <v>ISPI50EUNS012WZZZ</v>
      </c>
      <c r="F281" s="85" t="str">
        <f>TEXT(ROUND(VLOOKUP('Perpetual Pricing'!$J$2,XE!$M$5:$N$6,2,FALSE)*BASE!F281*VLOOKUP('Perpetual Pricing'!$J$1,XE!$A:$F,6,FALSE)* (HLOOKUP($J$3,PARTNERPROGRAM!$D$7:$H$8,2,FALSE)),VLOOKUP('Perpetual Pricing'!$J$1,XE!$A:$H,8,FALSE)),VLOOKUP('Perpetual Pricing'!$J$1,XE!$A:$G,7,FALSE))</f>
        <v>203,7400</v>
      </c>
      <c r="G281" s="42" t="str">
        <f>CONCATENATE(LEFT(BASE!G281,6),VLOOKUP('Perpetual Pricing'!$J$1,XE!$A:$C,3,FALSE),MID(BASE!G281,9,1),IF('Perpetual Pricing'!$J$2="Standard","S","G"),RIGHT(BASE!G281,7))</f>
        <v>ISPI50EUNS012WZRZ</v>
      </c>
      <c r="H281" s="287"/>
      <c r="I281" s="287"/>
      <c r="J281" s="287"/>
      <c r="K281" s="287"/>
    </row>
    <row r="282" spans="1:11">
      <c r="A282" s="286" t="s">
        <v>195</v>
      </c>
      <c r="B282" s="286"/>
      <c r="C282" s="286"/>
      <c r="D282" s="85" t="str">
        <f>TEXT(ROUND(VLOOKUP('Perpetual Pricing'!$J$2,XE!$M$5:$N$6,2,FALSE)*BASE!D282*VLOOKUP('Perpetual Pricing'!$J$1,XE!$A:$F,6,FALSE)* (HLOOKUP($J$3,PARTNERPROGRAM!$D$7:$H$8,2,FALSE)),VLOOKUP('Perpetual Pricing'!$J$1,XE!$A:$H,8,FALSE)),VLOOKUP('Perpetual Pricing'!$J$1,XE!$A:$G,7,FALSE))</f>
        <v>15,9800</v>
      </c>
      <c r="E282" s="42" t="str">
        <f>CONCATENATE(LEFT(BASE!E282,6),VLOOKUP('Perpetual Pricing'!$J$1,XE!$A:$C,3,FALSE),MID(BASE!E282,9,1),IF('Perpetual Pricing'!$J$2="Standard","S","G"),RIGHT(BASE!E282,7))</f>
        <v>IUSB50EUXS0100ZZZ</v>
      </c>
      <c r="F282" s="287" t="s">
        <v>40</v>
      </c>
      <c r="G282" s="287"/>
      <c r="H282" s="287"/>
      <c r="I282" s="287"/>
      <c r="J282" s="287"/>
      <c r="K282" s="287"/>
    </row>
    <row r="283" spans="1:11">
      <c r="A283" s="285" t="s">
        <v>197</v>
      </c>
      <c r="B283" s="285"/>
      <c r="C283" s="285"/>
      <c r="D283" s="85" t="str">
        <f>TEXT(ROUND(VLOOKUP('Perpetual Pricing'!$J$2,XE!$M$5:$N$6,2,FALSE)*BASE!D283*VLOOKUP('Perpetual Pricing'!$J$1,XE!$A:$F,6,FALSE)* (HLOOKUP($J$3,PARTNERPROGRAM!$D$7:$H$8,2,FALSE)),VLOOKUP('Perpetual Pricing'!$J$1,XE!$A:$H,8,FALSE)),VLOOKUP('Perpetual Pricing'!$J$1,XE!$A:$G,7,FALSE))</f>
        <v>5029,5600</v>
      </c>
      <c r="E283" s="42" t="str">
        <f>CONCATENATE(LEFT(BASE!E283,6),VLOOKUP('Perpetual Pricing'!$J$1,XE!$A:$C,3,FALSE),MID(BASE!E283,9,1),IF('Perpetual Pricing'!$J$2="Standard","S","G"),RIGHT(BASE!E283,7))</f>
        <v>IPRO50EUNS011YZZZ</v>
      </c>
      <c r="F283" s="85" t="str">
        <f>TEXT(ROUND(VLOOKUP('Perpetual Pricing'!$J$2,XE!$M$5:$N$6,2,FALSE)*BASE!F283*VLOOKUP('Perpetual Pricing'!$J$1,XE!$A:$F,6,FALSE)* (HLOOKUP($J$3,PARTNERPROGRAM!$D$7:$H$8,2,FALSE)),VLOOKUP('Perpetual Pricing'!$J$1,XE!$A:$H,8,FALSE)),VLOOKUP('Perpetual Pricing'!$J$1,XE!$A:$G,7,FALSE))</f>
        <v>3595,400</v>
      </c>
      <c r="G283" s="42" t="str">
        <f>CONCATENATE(LEFT(BASE!G283,6),VLOOKUP('Perpetual Pricing'!$J$1,XE!$A:$C,3,FALSE),MID(BASE!G283,9,1),IF('Perpetual Pricing'!$J$2="Standard","S","G"),RIGHT(BASE!G283,7))</f>
        <v>IPRO50EUNS011YZRZ</v>
      </c>
      <c r="H283" s="287"/>
      <c r="I283" s="287"/>
      <c r="J283" s="287"/>
      <c r="K283" s="287"/>
    </row>
    <row r="284" spans="1:11">
      <c r="A284" s="285" t="s">
        <v>200</v>
      </c>
      <c r="B284" s="285"/>
      <c r="C284" s="285"/>
      <c r="D284" s="85" t="str">
        <f>TEXT(ROUND(VLOOKUP('Perpetual Pricing'!$J$2,XE!$M$5:$N$6,2,FALSE)*BASE!D284*VLOOKUP('Perpetual Pricing'!$J$1,XE!$A:$F,6,FALSE)* (HLOOKUP($J$3,PARTNERPROGRAM!$D$7:$H$8,2,FALSE)),VLOOKUP('Perpetual Pricing'!$J$1,XE!$A:$H,8,FALSE)),VLOOKUP('Perpetual Pricing'!$J$1,XE!$A:$G,7,FALSE))</f>
        <v>2872,3200</v>
      </c>
      <c r="E284" s="42" t="str">
        <f>CONCATENATE(LEFT(BASE!E284,6),VLOOKUP('Perpetual Pricing'!$J$1,XE!$A:$C,3,FALSE),MID(BASE!E284,9,1),IF('Perpetual Pricing'!$J$2="Standard","S","G"),RIGHT(BASE!E284,7))</f>
        <v>IADP50EUNS011YZZZ</v>
      </c>
      <c r="F284" s="85" t="str">
        <f>TEXT(ROUND(VLOOKUP('Perpetual Pricing'!$J$2,XE!$M$5:$N$6,2,FALSE)*BASE!F284*VLOOKUP('Perpetual Pricing'!$J$1,XE!$A:$F,6,FALSE)* (HLOOKUP($J$3,PARTNERPROGRAM!$D$7:$H$8,2,FALSE)),VLOOKUP('Perpetual Pricing'!$J$1,XE!$A:$H,8,FALSE)),VLOOKUP('Perpetual Pricing'!$J$1,XE!$A:$G,7,FALSE))</f>
        <v>2154,2400</v>
      </c>
      <c r="G284" s="42" t="str">
        <f>CONCATENATE(LEFT(BASE!G284,6),VLOOKUP('Perpetual Pricing'!$J$1,XE!$A:$C,3,FALSE),MID(BASE!G284,9,1),IF('Perpetual Pricing'!$J$2="Standard","S","G"),RIGHT(BASE!G284,7))</f>
        <v>IADP50EUNS011YZRZ</v>
      </c>
      <c r="H284" s="287"/>
      <c r="I284" s="287"/>
      <c r="J284" s="287"/>
      <c r="K284" s="287"/>
    </row>
    <row r="285" spans="1:11">
      <c r="A285" s="285" t="s">
        <v>203</v>
      </c>
      <c r="B285" s="285"/>
      <c r="C285" s="285"/>
      <c r="D285" s="85" t="str">
        <f>TEXT(ROUND(VLOOKUP('Perpetual Pricing'!$J$2,XE!$M$5:$N$6,2,FALSE)*BASE!D285*VLOOKUP('Perpetual Pricing'!$J$1,XE!$A:$F,6,FALSE)* (HLOOKUP($J$3,PARTNERPROGRAM!$D$7:$H$8,2,FALSE)),VLOOKUP('Perpetual Pricing'!$J$1,XE!$A:$H,8,FALSE)),VLOOKUP('Perpetual Pricing'!$J$1,XE!$A:$G,7,FALSE))</f>
        <v>1877,600</v>
      </c>
      <c r="E285" s="42" t="str">
        <f>CONCATENATE(LEFT(BASE!E285,6),VLOOKUP('Perpetual Pricing'!$J$1,XE!$A:$C,3,FALSE),MID(BASE!E285,9,1),IF('Perpetual Pricing'!$J$2="Standard","S","G"),RIGHT(BASE!E285,7))</f>
        <v>IPRO50EUNS013MZZZ</v>
      </c>
      <c r="F285" s="85" t="str">
        <f>TEXT(ROUND(VLOOKUP('Perpetual Pricing'!$J$2,XE!$M$5:$N$6,2,FALSE)*BASE!F285*VLOOKUP('Perpetual Pricing'!$J$1,XE!$A:$F,6,FALSE)* (HLOOKUP($J$3,PARTNERPROGRAM!$D$7:$H$8,2,FALSE)),VLOOKUP('Perpetual Pricing'!$J$1,XE!$A:$H,8,FALSE)),VLOOKUP('Perpetual Pricing'!$J$1,XE!$A:$G,7,FALSE))</f>
        <v>1877,600</v>
      </c>
      <c r="G285" s="42" t="str">
        <f>CONCATENATE(LEFT(BASE!G285,6),VLOOKUP('Perpetual Pricing'!$J$1,XE!$A:$C,3,FALSE),MID(BASE!G285,9,1),IF('Perpetual Pricing'!$J$2="Standard","S","G"),RIGHT(BASE!G285,7))</f>
        <v>IPRO50EUNS013MZRZ</v>
      </c>
      <c r="H285" s="287"/>
      <c r="I285" s="287"/>
      <c r="J285" s="287"/>
      <c r="K285" s="287"/>
    </row>
    <row r="286" spans="1:11">
      <c r="A286" s="285" t="s">
        <v>206</v>
      </c>
      <c r="B286" s="285"/>
      <c r="C286" s="285"/>
      <c r="D286" s="85" t="str">
        <f>TEXT(ROUND(VLOOKUP('Perpetual Pricing'!$J$2,XE!$M$5:$N$6,2,FALSE)*BASE!D286*VLOOKUP('Perpetual Pricing'!$J$1,XE!$A:$F,6,FALSE)* (HLOOKUP($J$3,PARTNERPROGRAM!$D$7:$H$8,2,FALSE)),VLOOKUP('Perpetual Pricing'!$J$1,XE!$A:$H,8,FALSE)),VLOOKUP('Perpetual Pricing'!$J$1,XE!$A:$G,7,FALSE))</f>
        <v>711,0900</v>
      </c>
      <c r="E286" s="42" t="str">
        <f>CONCATENATE(LEFT(BASE!E286,6),VLOOKUP('Perpetual Pricing'!$J$1,XE!$A:$C,3,FALSE),MID(BASE!E286,9,1),IF('Perpetual Pricing'!$J$2="Standard","S","G"),RIGHT(BASE!E286,7))</f>
        <v>IPRO50EUNS011MZZZ</v>
      </c>
      <c r="F286" s="85" t="str">
        <f>TEXT(ROUND(VLOOKUP('Perpetual Pricing'!$J$2,XE!$M$5:$N$6,2,FALSE)*BASE!F286*VLOOKUP('Perpetual Pricing'!$J$1,XE!$A:$F,6,FALSE)* (HLOOKUP($J$3,PARTNERPROGRAM!$D$7:$H$8,2,FALSE)),VLOOKUP('Perpetual Pricing'!$J$1,XE!$A:$H,8,FALSE)),VLOOKUP('Perpetual Pricing'!$J$1,XE!$A:$G,7,FALSE))</f>
        <v>711,0900</v>
      </c>
      <c r="G286" s="42" t="str">
        <f>CONCATENATE(LEFT(BASE!G286,6),VLOOKUP('Perpetual Pricing'!$J$1,XE!$A:$C,3,FALSE),MID(BASE!G286,9,1),IF('Perpetual Pricing'!$J$2="Standard","S","G"),RIGHT(BASE!G286,7))</f>
        <v>IPRO50EUNS011MZRZ</v>
      </c>
      <c r="H286" s="287"/>
      <c r="I286" s="287"/>
      <c r="J286" s="287"/>
      <c r="K286" s="287"/>
    </row>
    <row r="287" spans="1:11">
      <c r="A287" s="285" t="s">
        <v>209</v>
      </c>
      <c r="B287" s="285"/>
      <c r="C287" s="285"/>
      <c r="D287" s="85" t="str">
        <f>TEXT(ROUND(VLOOKUP('Perpetual Pricing'!$J$2,XE!$M$5:$N$6,2,FALSE)*BASE!D287*VLOOKUP('Perpetual Pricing'!$J$1,XE!$A:$F,6,FALSE)* (HLOOKUP($J$3,PARTNERPROGRAM!$D$7:$H$8,2,FALSE)),VLOOKUP('Perpetual Pricing'!$J$1,XE!$A:$H,8,FALSE)),VLOOKUP('Perpetual Pricing'!$J$1,XE!$A:$G,7,FALSE))</f>
        <v>358,7400</v>
      </c>
      <c r="E287" s="42" t="str">
        <f>CONCATENATE(LEFT(BASE!E287,6),VLOOKUP('Perpetual Pricing'!$J$1,XE!$A:$C,3,FALSE),MID(BASE!E287,9,1),IF('Perpetual Pricing'!$J$2="Standard","S","G"),RIGHT(BASE!E287,7))</f>
        <v>IPRO50EUNS012WZZZ</v>
      </c>
      <c r="F287" s="85" t="str">
        <f>TEXT(ROUND(VLOOKUP('Perpetual Pricing'!$J$2,XE!$M$5:$N$6,2,FALSE)*BASE!F287*VLOOKUP('Perpetual Pricing'!$J$1,XE!$A:$F,6,FALSE)* (HLOOKUP($J$3,PARTNERPROGRAM!$D$7:$H$8,2,FALSE)),VLOOKUP('Perpetual Pricing'!$J$1,XE!$A:$H,8,FALSE)),VLOOKUP('Perpetual Pricing'!$J$1,XE!$A:$G,7,FALSE))</f>
        <v>358,7400</v>
      </c>
      <c r="G287" s="42" t="str">
        <f>CONCATENATE(LEFT(BASE!G287,6),VLOOKUP('Perpetual Pricing'!$J$1,XE!$A:$C,3,FALSE),MID(BASE!G287,9,1),IF('Perpetual Pricing'!$J$2="Standard","S","G"),RIGHT(BASE!G287,7))</f>
        <v>IPRO50EUNS012WZRZ</v>
      </c>
      <c r="H287" s="287"/>
      <c r="I287" s="287"/>
      <c r="J287" s="287"/>
      <c r="K287" s="287"/>
    </row>
    <row r="288" spans="1:11">
      <c r="A288" s="286" t="s">
        <v>195</v>
      </c>
      <c r="B288" s="286"/>
      <c r="C288" s="286"/>
      <c r="D288" s="85" t="str">
        <f>TEXT(ROUND(VLOOKUP('Perpetual Pricing'!$J$2,XE!$M$5:$N$6,2,FALSE)*BASE!D288*VLOOKUP('Perpetual Pricing'!$J$1,XE!$A:$F,6,FALSE)* (HLOOKUP($J$3,PARTNERPROGRAM!$D$7:$H$8,2,FALSE)),VLOOKUP('Perpetual Pricing'!$J$1,XE!$A:$H,8,FALSE)),VLOOKUP('Perpetual Pricing'!$J$1,XE!$A:$G,7,FALSE))</f>
        <v>15,9800</v>
      </c>
      <c r="E288" s="42" t="str">
        <f>CONCATENATE(LEFT(BASE!E288,6),VLOOKUP('Perpetual Pricing'!$J$1,XE!$A:$C,3,FALSE),MID(BASE!E288,9,1),IF('Perpetual Pricing'!$J$2="Standard","S","G"),RIGHT(BASE!E288,7))</f>
        <v>IUSP50EUXS0100ZZZ</v>
      </c>
      <c r="F288" s="287" t="s">
        <v>40</v>
      </c>
      <c r="G288" s="287"/>
      <c r="H288" s="287"/>
      <c r="I288" s="287"/>
      <c r="J288" s="287"/>
      <c r="K288" s="287"/>
    </row>
    <row r="289" spans="1:11">
      <c r="A289" s="73" t="s">
        <v>213</v>
      </c>
      <c r="B289" s="74"/>
      <c r="C289" s="74"/>
      <c r="D289" s="74"/>
      <c r="E289" s="74"/>
      <c r="F289" s="74"/>
      <c r="G289" s="74"/>
      <c r="H289" s="74"/>
      <c r="I289" s="74"/>
      <c r="J289" s="74"/>
      <c r="K289" s="74"/>
    </row>
    <row r="290" spans="1:11">
      <c r="A290" s="73" t="s">
        <v>214</v>
      </c>
      <c r="B290" s="74"/>
      <c r="C290" s="74"/>
      <c r="D290" s="74"/>
      <c r="E290" s="74"/>
      <c r="F290" s="74"/>
      <c r="G290" s="74"/>
      <c r="H290" s="74"/>
      <c r="I290" s="74"/>
      <c r="J290" s="74"/>
      <c r="K290" s="74"/>
    </row>
    <row r="291" spans="1:11">
      <c r="A291" s="73" t="s">
        <v>215</v>
      </c>
      <c r="B291" s="74"/>
      <c r="C291" s="74"/>
      <c r="D291" s="74"/>
      <c r="E291" s="74"/>
      <c r="F291" s="74"/>
      <c r="G291" s="74"/>
      <c r="H291" s="74"/>
      <c r="I291" s="74"/>
      <c r="J291" s="74"/>
      <c r="K291" s="74"/>
    </row>
    <row r="292" spans="1:11">
      <c r="A292" s="14"/>
      <c r="B292" s="10"/>
      <c r="C292" s="10"/>
      <c r="D292" s="10"/>
      <c r="E292" s="10"/>
      <c r="F292" s="10"/>
      <c r="G292" s="10"/>
      <c r="H292" s="10"/>
      <c r="I292" s="10"/>
      <c r="J292" s="10"/>
      <c r="K292" s="10"/>
    </row>
    <row r="293" spans="1:11" ht="20.25">
      <c r="A293" s="215" t="s">
        <v>515</v>
      </c>
      <c r="B293" s="34"/>
      <c r="C293" s="34"/>
      <c r="D293" s="34"/>
      <c r="E293" s="9"/>
      <c r="F293" s="1"/>
      <c r="G293" s="9"/>
      <c r="H293" s="1"/>
      <c r="I293" s="9"/>
      <c r="J293" s="1"/>
      <c r="K293" s="13"/>
    </row>
    <row r="294" spans="1:11" ht="15.75" customHeight="1">
      <c r="A294" s="253" t="s">
        <v>2</v>
      </c>
      <c r="B294" s="253"/>
      <c r="C294" s="254"/>
      <c r="D294" s="259" t="str">
        <f>CONCATENATE(IF('Perpetual Pricing'!$J$2="Standard",HLOOKUP($U$1,Phrasing!A:A,48,FALSE),IF('Perpetual Pricing'!$J$2="Gov/Edu/NonProfit",HLOOKUP($U$1,Phrasing!A:A,49,FALSE),"???"))," - ",$J$3,, " - ",VLOOKUP($J$3,PARTNERPROGRAM!$U$5:$V$9,2,FALSE))</f>
        <v>Standard Pricing - Non Partner - SRP</v>
      </c>
      <c r="E294" s="259"/>
      <c r="F294" s="259"/>
      <c r="G294" s="259"/>
      <c r="H294" s="260"/>
      <c r="I294" s="260"/>
      <c r="J294" s="259"/>
      <c r="K294" s="259"/>
    </row>
    <row r="295" spans="1:11" ht="12.75" customHeight="1">
      <c r="A295" s="253"/>
      <c r="B295" s="253"/>
      <c r="C295" s="254"/>
      <c r="D295" s="235" t="str">
        <f>HLOOKUP($U$1,Phrasing!A:A,40,FALSE)</f>
        <v>New</v>
      </c>
      <c r="E295" s="236"/>
      <c r="F295" s="237" t="str">
        <f>HLOOKUP($U$1,Phrasing!A:A,158,FALSE)</f>
        <v>Upgrade</v>
      </c>
      <c r="G295" s="238"/>
      <c r="H295" s="230" t="str">
        <f>HLOOKUP($U$1,Phrasing!A:A,170,FALSE)</f>
        <v>1Yr Maintenance</v>
      </c>
      <c r="I295" s="231"/>
      <c r="J295" s="239" t="str">
        <f>HLOOKUP($U$1,Phrasing!A:A,45,FALSE)</f>
        <v>Premium Support</v>
      </c>
      <c r="K295" s="240"/>
    </row>
    <row r="296" spans="1:11">
      <c r="A296" s="253"/>
      <c r="B296" s="253"/>
      <c r="C296" s="254"/>
      <c r="D296" s="243" t="str">
        <f>HLOOKUP($U$1,Phrasing!A:A,23,FALSE)</f>
        <v>Includes one year of Maintenance</v>
      </c>
      <c r="E296" s="244"/>
      <c r="F296" s="245" t="str">
        <f>HLOOKUP($U$1,Phrasing!A:A,23,FALSE)</f>
        <v>Includes one year of Maintenance</v>
      </c>
      <c r="G296" s="246"/>
      <c r="H296" s="228" t="str">
        <f>HLOOKUP($U$1,Phrasing!A:A,171,FALSE)</f>
        <v>Renewal</v>
      </c>
      <c r="I296" s="229"/>
      <c r="J296" s="241"/>
      <c r="K296" s="242"/>
    </row>
    <row r="297" spans="1:11">
      <c r="A297" s="255"/>
      <c r="B297" s="255"/>
      <c r="C297" s="256"/>
      <c r="D297" s="100" t="str">
        <f>CONCATENATE(HLOOKUP($U$1,Phrasing!A:A,46,FALSE),": ",VLOOKUP('Perpetual Pricing'!$J$1,XE!$A:$B,2,FALSE))</f>
        <v>Price: EUR</v>
      </c>
      <c r="E297" s="75" t="str">
        <f>HLOOKUP($U$1,Phrasing!A:A,43,FALSE)</f>
        <v>Part Number</v>
      </c>
      <c r="F297" s="100" t="str">
        <f>CONCATENATE(HLOOKUP($U$1,Phrasing!A:A,46,FALSE),": ",VLOOKUP('Perpetual Pricing'!$J$1,XE!$A:$B,2,FALSE))</f>
        <v>Price: EUR</v>
      </c>
      <c r="G297" s="75" t="str">
        <f>HLOOKUP($U$1,Phrasing!A:A,43,FALSE)</f>
        <v>Part Number</v>
      </c>
      <c r="H297" s="100" t="str">
        <f>CONCATENATE(HLOOKUP($U$1,Phrasing!A:A,46,FALSE),": ",VLOOKUP('Perpetual Pricing'!$J$1,XE!$A:$B,2,FALSE))</f>
        <v>Price: EUR</v>
      </c>
      <c r="I297" s="72" t="str">
        <f>HLOOKUP($U$1,Phrasing!A:A,43,FALSE)</f>
        <v>Part Number</v>
      </c>
      <c r="J297" s="100" t="str">
        <f>CONCATENATE(HLOOKUP($U$1,Phrasing!A:A,46,FALSE),": ",VLOOKUP('Perpetual Pricing'!$J$1,XE!$A:$B,2,FALSE))</f>
        <v>Price: EUR</v>
      </c>
      <c r="K297" s="72" t="str">
        <f>HLOOKUP($U$1,Phrasing!A:A,43,FALSE)</f>
        <v>Part Number</v>
      </c>
    </row>
    <row r="298" spans="1:11">
      <c r="A298" s="277" t="s">
        <v>229</v>
      </c>
      <c r="B298" s="277"/>
      <c r="C298" s="277"/>
      <c r="D298" s="85" t="str">
        <f>TEXT(ROUND(VLOOKUP('Perpetual Pricing'!$J$2,XE!$M$5:$N$6,2,FALSE)*BASE!D298*VLOOKUP('Perpetual Pricing'!$J$1,XE!$A:$F,6,FALSE)* (HLOOKUP($J$3,PARTNERPROGRAM!$D$7:$H$8,2,FALSE)),VLOOKUP('Perpetual Pricing'!$J$1,XE!$A:$H,8,FALSE)),VLOOKUP('Perpetual Pricing'!$J$1,XE!$A:$G,7,FALSE))</f>
        <v>204,8300</v>
      </c>
      <c r="E298" s="42" t="str">
        <f>CONCATENATE(LEFT(BASE!E298,6),VLOOKUP('Perpetual Pricing'!$J$1,XE!$A:$C,3,FALSE),MID(BASE!E298,9,1),IF('Perpetual Pricing'!$J$2="Standard","S","G"),RIGHT(BASE!E298,7))</f>
        <v>DSDV50EUPS0600ZZZ</v>
      </c>
      <c r="F298" s="85" t="str">
        <f>TEXT(ROUND(VLOOKUP('Perpetual Pricing'!$J$2,XE!$M$5:$N$6,2,FALSE)*BASE!F298*VLOOKUP('Perpetual Pricing'!$J$1,XE!$A:$F,6,FALSE)* (HLOOKUP($J$3,PARTNERPROGRAM!$D$7:$H$8,2,FALSE)),VLOOKUP('Perpetual Pricing'!$J$1,XE!$A:$H,8,FALSE)),VLOOKUP('Perpetual Pricing'!$J$1,XE!$A:$G,7,FALSE))</f>
        <v>102,4100</v>
      </c>
      <c r="G298" s="42" t="str">
        <f>CONCATENATE(LEFT(BASE!G298,6),VLOOKUP('Perpetual Pricing'!$J$1,XE!$A:$C,3,FALSE),MID(BASE!G298,9,1),IF('Perpetual Pricing'!$J$2="Standard","S","G"),RIGHT(BASE!G298,7))</f>
        <v>DSDV50EUUS0600ZZZ</v>
      </c>
      <c r="H298" s="85" t="str">
        <f>TEXT(ROUND(VLOOKUP('Perpetual Pricing'!$J$2,XE!$M$5:$N$6,2,FALSE)*BASE!H298*VLOOKUP('Perpetual Pricing'!$J$1,XE!$A:$F,6,FALSE)* (HLOOKUP($J$3,PARTNERPROGRAM!$D$7:$H$8,2,FALSE)),VLOOKUP('Perpetual Pricing'!$J$1,XE!$A:$H,8,FALSE)),VLOOKUP('Perpetual Pricing'!$J$1,XE!$A:$G,7,FALSE))</f>
        <v>40,9600</v>
      </c>
      <c r="I298" s="42" t="str">
        <f>CONCATENATE(LEFT(BASE!I298,6),VLOOKUP('Perpetual Pricing'!$J$1,XE!$A:$C,3,FALSE),MID(BASE!I298,9,1),IF('Perpetual Pricing'!$J$2="Standard","S","G"),RIGHT(BASE!I298,7))</f>
        <v>DSDV50EUMS061YZZZ</v>
      </c>
      <c r="J298" s="77" t="s">
        <v>40</v>
      </c>
      <c r="K298" s="76" t="s">
        <v>40</v>
      </c>
    </row>
    <row r="299" spans="1:11">
      <c r="A299" s="277" t="s">
        <v>233</v>
      </c>
      <c r="B299" s="277"/>
      <c r="C299" s="277"/>
      <c r="D299" s="85" t="str">
        <f>TEXT(ROUND(VLOOKUP('Perpetual Pricing'!$J$2,XE!$M$5:$N$6,2,FALSE)*BASE!D299*VLOOKUP('Perpetual Pricing'!$J$1,XE!$A:$F,6,FALSE)* (HLOOKUP($J$3,PARTNERPROGRAM!$D$7:$H$8,2,FALSE)),VLOOKUP('Perpetual Pricing'!$J$1,XE!$A:$H,8,FALSE)),VLOOKUP('Perpetual Pricing'!$J$1,XE!$A:$G,7,FALSE))</f>
        <v>389,6400</v>
      </c>
      <c r="E299" s="42" t="str">
        <f>CONCATENATE(LEFT(BASE!E299,6),VLOOKUP('Perpetual Pricing'!$J$1,XE!$A:$C,3,FALSE),MID(BASE!E299,9,1),IF('Perpetual Pricing'!$J$2="Standard","S","G"),RIGHT(BASE!E299,7))</f>
        <v>DSDV50EUPS1200ZZZ</v>
      </c>
      <c r="F299" s="85" t="str">
        <f>TEXT(ROUND(VLOOKUP('Perpetual Pricing'!$J$2,XE!$M$5:$N$6,2,FALSE)*BASE!F299*VLOOKUP('Perpetual Pricing'!$J$1,XE!$A:$F,6,FALSE)* (HLOOKUP($J$3,PARTNERPROGRAM!$D$7:$H$8,2,FALSE)),VLOOKUP('Perpetual Pricing'!$J$1,XE!$A:$H,8,FALSE)),VLOOKUP('Perpetual Pricing'!$J$1,XE!$A:$G,7,FALSE))</f>
        <v>194,8200</v>
      </c>
      <c r="G299" s="42" t="str">
        <f>CONCATENATE(LEFT(BASE!G299,6),VLOOKUP('Perpetual Pricing'!$J$1,XE!$A:$C,3,FALSE),MID(BASE!G299,9,1),IF('Perpetual Pricing'!$J$2="Standard","S","G"),RIGHT(BASE!G299,7))</f>
        <v>DSDV50EUUS1200ZZZ</v>
      </c>
      <c r="H299" s="85" t="str">
        <f>TEXT(ROUND(VLOOKUP('Perpetual Pricing'!$J$2,XE!$M$5:$N$6,2,FALSE)*BASE!H299*VLOOKUP('Perpetual Pricing'!$J$1,XE!$A:$F,6,FALSE)* (HLOOKUP($J$3,PARTNERPROGRAM!$D$7:$H$8,2,FALSE)),VLOOKUP('Perpetual Pricing'!$J$1,XE!$A:$H,8,FALSE)),VLOOKUP('Perpetual Pricing'!$J$1,XE!$A:$G,7,FALSE))</f>
        <v>77,9200</v>
      </c>
      <c r="I299" s="42" t="str">
        <f>CONCATENATE(LEFT(BASE!I299,6),VLOOKUP('Perpetual Pricing'!$J$1,XE!$A:$C,3,FALSE),MID(BASE!I299,9,1),IF('Perpetual Pricing'!$J$2="Standard","S","G"),RIGHT(BASE!I299,7))</f>
        <v>DSDV50EUMS121YZZZ</v>
      </c>
      <c r="J299" s="85" t="str">
        <f>TEXT(ROUND(VLOOKUP('Perpetual Pricing'!$J$2,XE!$M$5:$N$6,2,FALSE)*BASE!J299*VLOOKUP('Perpetual Pricing'!$J$1,XE!$A:$F,6,FALSE)* (HLOOKUP($J$3,PARTNERPROGRAM!$D$7:$H$8,2,FALSE)),VLOOKUP('Perpetual Pricing'!$J$1,XE!$A:$H,8,FALSE)),VLOOKUP('Perpetual Pricing'!$J$1,XE!$A:$G,7,FALSE))</f>
        <v>58,4500</v>
      </c>
      <c r="K299" s="42" t="str">
        <f>CONCATENATE(LEFT(BASE!K299,6),VLOOKUP('Perpetual Pricing'!$J$1,XE!$A:$C,3,FALSE),MID(BASE!K299,9,1),IF('Perpetual Pricing'!$J$2="Standard","S","G"),RIGHT(BASE!K299,7))</f>
        <v>DSDV50EUSS121YZZZ</v>
      </c>
    </row>
    <row r="300" spans="1:11">
      <c r="A300" s="277" t="s">
        <v>238</v>
      </c>
      <c r="B300" s="277"/>
      <c r="C300" s="277"/>
      <c r="D300" s="85" t="str">
        <f>TEXT(ROUND(VLOOKUP('Perpetual Pricing'!$J$2,XE!$M$5:$N$6,2,FALSE)*BASE!D300*VLOOKUP('Perpetual Pricing'!$J$1,XE!$A:$F,6,FALSE)* (HLOOKUP($J$3,PARTNERPROGRAM!$D$7:$H$8,2,FALSE)),VLOOKUP('Perpetual Pricing'!$J$1,XE!$A:$H,8,FALSE)),VLOOKUP('Perpetual Pricing'!$J$1,XE!$A:$G,7,FALSE))</f>
        <v>744,4400</v>
      </c>
      <c r="E300" s="42" t="str">
        <f>CONCATENATE(LEFT(BASE!E300,6),VLOOKUP('Perpetual Pricing'!$J$1,XE!$A:$C,3,FALSE),MID(BASE!E300,9,1),IF('Perpetual Pricing'!$J$2="Standard","S","G"),RIGHT(BASE!E300,7))</f>
        <v>DSDV50EUPS2400ZZZ</v>
      </c>
      <c r="F300" s="85" t="str">
        <f>TEXT(ROUND(VLOOKUP('Perpetual Pricing'!$J$2,XE!$M$5:$N$6,2,FALSE)*BASE!F300*VLOOKUP('Perpetual Pricing'!$J$1,XE!$A:$F,6,FALSE)* (HLOOKUP($J$3,PARTNERPROGRAM!$D$7:$H$8,2,FALSE)),VLOOKUP('Perpetual Pricing'!$J$1,XE!$A:$H,8,FALSE)),VLOOKUP('Perpetual Pricing'!$J$1,XE!$A:$G,7,FALSE))</f>
        <v>372,2200</v>
      </c>
      <c r="G300" s="42" t="str">
        <f>CONCATENATE(LEFT(BASE!G300,6),VLOOKUP('Perpetual Pricing'!$J$1,XE!$A:$C,3,FALSE),MID(BASE!G300,9,1),IF('Perpetual Pricing'!$J$2="Standard","S","G"),RIGHT(BASE!G300,7))</f>
        <v>DSDV50EUUS2400ZZZ</v>
      </c>
      <c r="H300" s="85" t="str">
        <f>TEXT(ROUND(VLOOKUP('Perpetual Pricing'!$J$2,XE!$M$5:$N$6,2,FALSE)*BASE!H300*VLOOKUP('Perpetual Pricing'!$J$1,XE!$A:$F,6,FALSE)* (HLOOKUP($J$3,PARTNERPROGRAM!$D$7:$H$8,2,FALSE)),VLOOKUP('Perpetual Pricing'!$J$1,XE!$A:$H,8,FALSE)),VLOOKUP('Perpetual Pricing'!$J$1,XE!$A:$G,7,FALSE))</f>
        <v>148,8900</v>
      </c>
      <c r="I300" s="42" t="str">
        <f>CONCATENATE(LEFT(BASE!I300,6),VLOOKUP('Perpetual Pricing'!$J$1,XE!$A:$C,3,FALSE),MID(BASE!I300,9,1),IF('Perpetual Pricing'!$J$2="Standard","S","G"),RIGHT(BASE!I300,7))</f>
        <v>DSDV50EUMS241YZZZ</v>
      </c>
      <c r="J300" s="85" t="str">
        <f>TEXT(ROUND(VLOOKUP('Perpetual Pricing'!$J$2,XE!$M$5:$N$6,2,FALSE)*BASE!J300*VLOOKUP('Perpetual Pricing'!$J$1,XE!$A:$F,6,FALSE)* (HLOOKUP($J$3,PARTNERPROGRAM!$D$7:$H$8,2,FALSE)),VLOOKUP('Perpetual Pricing'!$J$1,XE!$A:$H,8,FALSE)),VLOOKUP('Perpetual Pricing'!$J$1,XE!$A:$G,7,FALSE))</f>
        <v>111,6700</v>
      </c>
      <c r="K300" s="42" t="str">
        <f>CONCATENATE(LEFT(BASE!K300,6),VLOOKUP('Perpetual Pricing'!$J$1,XE!$A:$C,3,FALSE),MID(BASE!K300,9,1),IF('Perpetual Pricing'!$J$2="Standard","S","G"),RIGHT(BASE!K300,7))</f>
        <v>DSDV50EUSS241YZZZ</v>
      </c>
    </row>
    <row r="301" spans="1:11">
      <c r="A301" s="277" t="s">
        <v>243</v>
      </c>
      <c r="B301" s="277"/>
      <c r="C301" s="277"/>
      <c r="D301" s="85" t="str">
        <f>TEXT(ROUND(VLOOKUP('Perpetual Pricing'!$J$2,XE!$M$5:$N$6,2,FALSE)*BASE!D301*VLOOKUP('Perpetual Pricing'!$J$1,XE!$A:$F,6,FALSE)* (HLOOKUP($J$3,PARTNERPROGRAM!$D$7:$H$8,2,FALSE)),VLOOKUP('Perpetual Pricing'!$J$1,XE!$A:$H,8,FALSE)),VLOOKUP('Perpetual Pricing'!$J$1,XE!$A:$G,7,FALSE))</f>
        <v>1378,0700</v>
      </c>
      <c r="E301" s="42" t="str">
        <f>CONCATENATE(LEFT(BASE!E301,6),VLOOKUP('Perpetual Pricing'!$J$1,XE!$A:$C,3,FALSE),MID(BASE!E301,9,1),IF('Perpetual Pricing'!$J$2="Standard","S","G"),RIGHT(BASE!E301,7))</f>
        <v>DSDV50EUPS5000ZZZ</v>
      </c>
      <c r="F301" s="85" t="str">
        <f>TEXT(ROUND(VLOOKUP('Perpetual Pricing'!$J$2,XE!$M$5:$N$6,2,FALSE)*BASE!F301*VLOOKUP('Perpetual Pricing'!$J$1,XE!$A:$F,6,FALSE)* (HLOOKUP($J$3,PARTNERPROGRAM!$D$7:$H$8,2,FALSE)),VLOOKUP('Perpetual Pricing'!$J$1,XE!$A:$H,8,FALSE)),VLOOKUP('Perpetual Pricing'!$J$1,XE!$A:$G,7,FALSE))</f>
        <v>689,0400</v>
      </c>
      <c r="G301" s="42" t="str">
        <f>CONCATENATE(LEFT(BASE!G301,6),VLOOKUP('Perpetual Pricing'!$J$1,XE!$A:$C,3,FALSE),MID(BASE!G301,9,1),IF('Perpetual Pricing'!$J$2="Standard","S","G"),RIGHT(BASE!G301,7))</f>
        <v>DSDV50EUUS5000ZZZ</v>
      </c>
      <c r="H301" s="85" t="str">
        <f>TEXT(ROUND(VLOOKUP('Perpetual Pricing'!$J$2,XE!$M$5:$N$6,2,FALSE)*BASE!H301*VLOOKUP('Perpetual Pricing'!$J$1,XE!$A:$F,6,FALSE)* (HLOOKUP($J$3,PARTNERPROGRAM!$D$7:$H$8,2,FALSE)),VLOOKUP('Perpetual Pricing'!$J$1,XE!$A:$H,8,FALSE)),VLOOKUP('Perpetual Pricing'!$J$1,XE!$A:$G,7,FALSE))</f>
        <v>275,6200</v>
      </c>
      <c r="I301" s="42" t="str">
        <f>CONCATENATE(LEFT(BASE!I301,6),VLOOKUP('Perpetual Pricing'!$J$1,XE!$A:$C,3,FALSE),MID(BASE!I301,9,1),IF('Perpetual Pricing'!$J$2="Standard","S","G"),RIGHT(BASE!I301,7))</f>
        <v>DSDV50EUMS501YZZZ</v>
      </c>
      <c r="J301" s="85" t="str">
        <f>TEXT(ROUND(VLOOKUP('Perpetual Pricing'!$J$2,XE!$M$5:$N$6,2,FALSE)*BASE!J301*VLOOKUP('Perpetual Pricing'!$J$1,XE!$A:$F,6,FALSE)* (HLOOKUP($J$3,PARTNERPROGRAM!$D$7:$H$8,2,FALSE)),VLOOKUP('Perpetual Pricing'!$J$1,XE!$A:$H,8,FALSE)),VLOOKUP('Perpetual Pricing'!$J$1,XE!$A:$G,7,FALSE))</f>
        <v>206,7100</v>
      </c>
      <c r="K301" s="42" t="str">
        <f>CONCATENATE(LEFT(BASE!K301,6),VLOOKUP('Perpetual Pricing'!$J$1,XE!$A:$C,3,FALSE),MID(BASE!K301,9,1),IF('Perpetual Pricing'!$J$2="Standard","S","G"),RIGHT(BASE!K301,7))</f>
        <v>DSDV50EUSS501YZZZ</v>
      </c>
    </row>
    <row r="302" spans="1:11">
      <c r="A302" s="277" t="s">
        <v>248</v>
      </c>
      <c r="B302" s="277"/>
      <c r="C302" s="277"/>
      <c r="D302" s="85" t="str">
        <f>TEXT(ROUND(VLOOKUP('Perpetual Pricing'!$J$2,XE!$M$5:$N$6,2,FALSE)*BASE!D302*VLOOKUP('Perpetual Pricing'!$J$1,XE!$A:$F,6,FALSE)* (HLOOKUP($J$3,PARTNERPROGRAM!$D$7:$H$8,2,FALSE)),VLOOKUP('Perpetual Pricing'!$J$1,XE!$A:$H,8,FALSE)),VLOOKUP('Perpetual Pricing'!$J$1,XE!$A:$G,7,FALSE))</f>
        <v>315,600</v>
      </c>
      <c r="E302" s="42" t="str">
        <f>CONCATENATE(LEFT(BASE!E302,6),VLOOKUP('Perpetual Pricing'!$J$1,XE!$A:$C,3,FALSE),MID(BASE!E302,9,1),IF('Perpetual Pricing'!$J$2="Standard","S","G"),RIGHT(BASE!E302,7))</f>
        <v>SSSV50EUPS0100ZZZ</v>
      </c>
      <c r="F302" s="85" t="str">
        <f>TEXT(ROUND(VLOOKUP('Perpetual Pricing'!$J$2,XE!$M$5:$N$6,2,FALSE)*BASE!F302*VLOOKUP('Perpetual Pricing'!$J$1,XE!$A:$F,6,FALSE)* (HLOOKUP($J$3,PARTNERPROGRAM!$D$7:$H$8,2,FALSE)),VLOOKUP('Perpetual Pricing'!$J$1,XE!$A:$H,8,FALSE)),VLOOKUP('Perpetual Pricing'!$J$1,XE!$A:$G,7,FALSE))</f>
        <v>157,800</v>
      </c>
      <c r="G302" s="42" t="str">
        <f>CONCATENATE(LEFT(BASE!G302,6),VLOOKUP('Perpetual Pricing'!$J$1,XE!$A:$C,3,FALSE),MID(BASE!G302,9,1),IF('Perpetual Pricing'!$J$2="Standard","S","G"),RIGHT(BASE!G302,7))</f>
        <v>SSSV50EUUS0100ZZZ</v>
      </c>
      <c r="H302" s="85" t="str">
        <f>TEXT(ROUND(VLOOKUP('Perpetual Pricing'!$J$2,XE!$M$5:$N$6,2,FALSE)*BASE!H302*VLOOKUP('Perpetual Pricing'!$J$1,XE!$A:$F,6,FALSE)* (HLOOKUP($J$3,PARTNERPROGRAM!$D$7:$H$8,2,FALSE)),VLOOKUP('Perpetual Pricing'!$J$1,XE!$A:$H,8,FALSE)),VLOOKUP('Perpetual Pricing'!$J$1,XE!$A:$G,7,FALSE))</f>
        <v>63,1200</v>
      </c>
      <c r="I302" s="42" t="str">
        <f>CONCATENATE(LEFT(BASE!I302,6),VLOOKUP('Perpetual Pricing'!$J$1,XE!$A:$C,3,FALSE),MID(BASE!I302,9,1),IF('Perpetual Pricing'!$J$2="Standard","S","G"),RIGHT(BASE!I302,7))</f>
        <v>SSSV50EUMS011YZZZ</v>
      </c>
      <c r="J302" s="85" t="str">
        <f>TEXT(ROUND(VLOOKUP('Perpetual Pricing'!$J$2,XE!$M$5:$N$6,2,FALSE)*BASE!J302*VLOOKUP('Perpetual Pricing'!$J$1,XE!$A:$F,6,FALSE)* (HLOOKUP($J$3,PARTNERPROGRAM!$D$7:$H$8,2,FALSE)),VLOOKUP('Perpetual Pricing'!$J$1,XE!$A:$H,8,FALSE)),VLOOKUP('Perpetual Pricing'!$J$1,XE!$A:$G,7,FALSE))</f>
        <v>47,3400</v>
      </c>
      <c r="K302" s="42" t="str">
        <f>CONCATENATE(LEFT(BASE!K302,6),VLOOKUP('Perpetual Pricing'!$J$1,XE!$A:$C,3,FALSE),MID(BASE!K302,9,1),IF('Perpetual Pricing'!$J$2="Standard","S","G"),RIGHT(BASE!K302,7))</f>
        <v>SSSV50EUSS011YZZZ</v>
      </c>
    </row>
    <row r="303" spans="1:11">
      <c r="A303" s="277" t="s">
        <v>253</v>
      </c>
      <c r="B303" s="277"/>
      <c r="C303" s="277"/>
      <c r="D303" s="85" t="str">
        <f>TEXT(ROUND(VLOOKUP('Perpetual Pricing'!$J$2,XE!$M$5:$N$6,2,FALSE)*BASE!D303*VLOOKUP('Perpetual Pricing'!$J$1,XE!$A:$F,6,FALSE)* (HLOOKUP($J$3,PARTNERPROGRAM!$D$7:$H$8,2,FALSE)),VLOOKUP('Perpetual Pricing'!$J$1,XE!$A:$H,8,FALSE)),VLOOKUP('Perpetual Pricing'!$J$1,XE!$A:$G,7,FALSE))</f>
        <v>794,9800</v>
      </c>
      <c r="E303" s="42" t="str">
        <f>CONCATENATE(LEFT(BASE!E303,6),VLOOKUP('Perpetual Pricing'!$J$1,XE!$A:$C,3,FALSE),MID(BASE!E303,9,1),IF('Perpetual Pricing'!$J$2="Standard","S","G"),RIGHT(BASE!E303,7))</f>
        <v>SSSV50EUPS0300ZZZ</v>
      </c>
      <c r="F303" s="85" t="str">
        <f>TEXT(ROUND(VLOOKUP('Perpetual Pricing'!$J$2,XE!$M$5:$N$6,2,FALSE)*BASE!F303*VLOOKUP('Perpetual Pricing'!$J$1,XE!$A:$F,6,FALSE)* (HLOOKUP($J$3,PARTNERPROGRAM!$D$7:$H$8,2,FALSE)),VLOOKUP('Perpetual Pricing'!$J$1,XE!$A:$H,8,FALSE)),VLOOKUP('Perpetual Pricing'!$J$1,XE!$A:$G,7,FALSE))</f>
        <v>397,4900</v>
      </c>
      <c r="G303" s="42" t="str">
        <f>CONCATENATE(LEFT(BASE!G303,6),VLOOKUP('Perpetual Pricing'!$J$1,XE!$A:$C,3,FALSE),MID(BASE!G303,9,1),IF('Perpetual Pricing'!$J$2="Standard","S","G"),RIGHT(BASE!G303,7))</f>
        <v>SSSV50EUUS0300ZZZ</v>
      </c>
      <c r="H303" s="85" t="str">
        <f>TEXT(ROUND(VLOOKUP('Perpetual Pricing'!$J$2,XE!$M$5:$N$6,2,FALSE)*BASE!H303*VLOOKUP('Perpetual Pricing'!$J$1,XE!$A:$F,6,FALSE)* (HLOOKUP($J$3,PARTNERPROGRAM!$D$7:$H$8,2,FALSE)),VLOOKUP('Perpetual Pricing'!$J$1,XE!$A:$H,8,FALSE)),VLOOKUP('Perpetual Pricing'!$J$1,XE!$A:$G,7,FALSE))</f>
        <v>159,00</v>
      </c>
      <c r="I303" s="42" t="str">
        <f>CONCATENATE(LEFT(BASE!I303,6),VLOOKUP('Perpetual Pricing'!$J$1,XE!$A:$C,3,FALSE),MID(BASE!I303,9,1),IF('Perpetual Pricing'!$J$2="Standard","S","G"),RIGHT(BASE!I303,7))</f>
        <v>SSSV50EUMS031YZZZ</v>
      </c>
      <c r="J303" s="85" t="str">
        <f>TEXT(ROUND(VLOOKUP('Perpetual Pricing'!$J$2,XE!$M$5:$N$6,2,FALSE)*BASE!J303*VLOOKUP('Perpetual Pricing'!$J$1,XE!$A:$F,6,FALSE)* (HLOOKUP($J$3,PARTNERPROGRAM!$D$7:$H$8,2,FALSE)),VLOOKUP('Perpetual Pricing'!$J$1,XE!$A:$H,8,FALSE)),VLOOKUP('Perpetual Pricing'!$J$1,XE!$A:$G,7,FALSE))</f>
        <v>119,2500</v>
      </c>
      <c r="K303" s="42" t="str">
        <f>CONCATENATE(LEFT(BASE!K303,6),VLOOKUP('Perpetual Pricing'!$J$1,XE!$A:$C,3,FALSE),MID(BASE!K303,9,1),IF('Perpetual Pricing'!$J$2="Standard","S","G"),RIGHT(BASE!K303,7))</f>
        <v>SSSV50EUSS031YZZZ</v>
      </c>
    </row>
    <row r="304" spans="1:11">
      <c r="A304" s="277" t="s">
        <v>258</v>
      </c>
      <c r="B304" s="277"/>
      <c r="C304" s="277"/>
      <c r="D304" s="85" t="str">
        <f>TEXT(ROUND(VLOOKUP('Perpetual Pricing'!$J$2,XE!$M$5:$N$6,2,FALSE)*BASE!D304*VLOOKUP('Perpetual Pricing'!$J$1,XE!$A:$F,6,FALSE)* (HLOOKUP($J$3,PARTNERPROGRAM!$D$7:$H$8,2,FALSE)),VLOOKUP('Perpetual Pricing'!$J$1,XE!$A:$H,8,FALSE)),VLOOKUP('Perpetual Pricing'!$J$1,XE!$A:$G,7,FALSE))</f>
        <v>1034,6800</v>
      </c>
      <c r="E304" s="42" t="str">
        <f>CONCATENATE(LEFT(BASE!E304,6),VLOOKUP('Perpetual Pricing'!$J$1,XE!$A:$C,3,FALSE),MID(BASE!E304,9,1),IF('Perpetual Pricing'!$J$2="Standard","S","G"),RIGHT(BASE!E304,7))</f>
        <v>SSSV50EUPS0600ZZZ</v>
      </c>
      <c r="F304" s="85" t="str">
        <f>TEXT(ROUND(VLOOKUP('Perpetual Pricing'!$J$2,XE!$M$5:$N$6,2,FALSE)*BASE!F304*VLOOKUP('Perpetual Pricing'!$J$1,XE!$A:$F,6,FALSE)* (HLOOKUP($J$3,PARTNERPROGRAM!$D$7:$H$8,2,FALSE)),VLOOKUP('Perpetual Pricing'!$J$1,XE!$A:$H,8,FALSE)),VLOOKUP('Perpetual Pricing'!$J$1,XE!$A:$G,7,FALSE))</f>
        <v>517,3400</v>
      </c>
      <c r="G304" s="42" t="str">
        <f>CONCATENATE(LEFT(BASE!G304,6),VLOOKUP('Perpetual Pricing'!$J$1,XE!$A:$C,3,FALSE),MID(BASE!G304,9,1),IF('Perpetual Pricing'!$J$2="Standard","S","G"),RIGHT(BASE!G304,7))</f>
        <v>SSSV50EUUS0600ZZZ</v>
      </c>
      <c r="H304" s="85" t="str">
        <f>TEXT(ROUND(VLOOKUP('Perpetual Pricing'!$J$2,XE!$M$5:$N$6,2,FALSE)*BASE!H304*VLOOKUP('Perpetual Pricing'!$J$1,XE!$A:$F,6,FALSE)* (HLOOKUP($J$3,PARTNERPROGRAM!$D$7:$H$8,2,FALSE)),VLOOKUP('Perpetual Pricing'!$J$1,XE!$A:$H,8,FALSE)),VLOOKUP('Perpetual Pricing'!$J$1,XE!$A:$G,7,FALSE))</f>
        <v>206,9400</v>
      </c>
      <c r="I304" s="42" t="str">
        <f>CONCATENATE(LEFT(BASE!I304,6),VLOOKUP('Perpetual Pricing'!$J$1,XE!$A:$C,3,FALSE),MID(BASE!I304,9,1),IF('Perpetual Pricing'!$J$2="Standard","S","G"),RIGHT(BASE!I304,7))</f>
        <v>SSSV50EUMS061YZZZ</v>
      </c>
      <c r="J304" s="85" t="str">
        <f>TEXT(ROUND(VLOOKUP('Perpetual Pricing'!$J$2,XE!$M$5:$N$6,2,FALSE)*BASE!J304*VLOOKUP('Perpetual Pricing'!$J$1,XE!$A:$F,6,FALSE)* (HLOOKUP($J$3,PARTNERPROGRAM!$D$7:$H$8,2,FALSE)),VLOOKUP('Perpetual Pricing'!$J$1,XE!$A:$H,8,FALSE)),VLOOKUP('Perpetual Pricing'!$J$1,XE!$A:$G,7,FALSE))</f>
        <v>155,200</v>
      </c>
      <c r="K304" s="42" t="str">
        <f>CONCATENATE(LEFT(BASE!K304,6),VLOOKUP('Perpetual Pricing'!$J$1,XE!$A:$C,3,FALSE),MID(BASE!K304,9,1),IF('Perpetual Pricing'!$J$2="Standard","S","G"),RIGHT(BASE!K304,7))</f>
        <v>SSSV50EUSS061YZZZ</v>
      </c>
    </row>
    <row r="305" spans="1:11">
      <c r="A305" s="277" t="s">
        <v>263</v>
      </c>
      <c r="B305" s="277"/>
      <c r="C305" s="277"/>
      <c r="D305" s="85" t="str">
        <f>TEXT(ROUND(VLOOKUP('Perpetual Pricing'!$J$2,XE!$M$5:$N$6,2,FALSE)*BASE!D305*VLOOKUP('Perpetual Pricing'!$J$1,XE!$A:$F,6,FALSE)* (HLOOKUP($J$3,PARTNERPROGRAM!$D$7:$H$8,2,FALSE)),VLOOKUP('Perpetual Pricing'!$J$1,XE!$A:$H,8,FALSE)),VLOOKUP('Perpetual Pricing'!$J$1,XE!$A:$G,7,FALSE))</f>
        <v>1514,0600</v>
      </c>
      <c r="E305" s="42" t="str">
        <f>CONCATENATE(LEFT(BASE!E305,6),VLOOKUP('Perpetual Pricing'!$J$1,XE!$A:$C,3,FALSE),MID(BASE!E305,9,1),IF('Perpetual Pricing'!$J$2="Standard","S","G"),RIGHT(BASE!E305,7))</f>
        <v>SSSV50EUPS1200ZZZ</v>
      </c>
      <c r="F305" s="85" t="str">
        <f>TEXT(ROUND(VLOOKUP('Perpetual Pricing'!$J$2,XE!$M$5:$N$6,2,FALSE)*BASE!F305*VLOOKUP('Perpetual Pricing'!$J$1,XE!$A:$F,6,FALSE)* (HLOOKUP($J$3,PARTNERPROGRAM!$D$7:$H$8,2,FALSE)),VLOOKUP('Perpetual Pricing'!$J$1,XE!$A:$H,8,FALSE)),VLOOKUP('Perpetual Pricing'!$J$1,XE!$A:$G,7,FALSE))</f>
        <v>757,0300</v>
      </c>
      <c r="G305" s="42" t="str">
        <f>CONCATENATE(LEFT(BASE!G305,6),VLOOKUP('Perpetual Pricing'!$J$1,XE!$A:$C,3,FALSE),MID(BASE!G305,9,1),IF('Perpetual Pricing'!$J$2="Standard","S","G"),RIGHT(BASE!G305,7))</f>
        <v>SSSV50EUUS1200ZZZ</v>
      </c>
      <c r="H305" s="85" t="str">
        <f>TEXT(ROUND(VLOOKUP('Perpetual Pricing'!$J$2,XE!$M$5:$N$6,2,FALSE)*BASE!H305*VLOOKUP('Perpetual Pricing'!$J$1,XE!$A:$F,6,FALSE)* (HLOOKUP($J$3,PARTNERPROGRAM!$D$7:$H$8,2,FALSE)),VLOOKUP('Perpetual Pricing'!$J$1,XE!$A:$H,8,FALSE)),VLOOKUP('Perpetual Pricing'!$J$1,XE!$A:$G,7,FALSE))</f>
        <v>302,8100</v>
      </c>
      <c r="I305" s="42" t="str">
        <f>CONCATENATE(LEFT(BASE!I305,6),VLOOKUP('Perpetual Pricing'!$J$1,XE!$A:$C,3,FALSE),MID(BASE!I305,9,1),IF('Perpetual Pricing'!$J$2="Standard","S","G"),RIGHT(BASE!I305,7))</f>
        <v>SSSV50EUMS121YZZZ</v>
      </c>
      <c r="J305" s="85" t="str">
        <f>TEXT(ROUND(VLOOKUP('Perpetual Pricing'!$J$2,XE!$M$5:$N$6,2,FALSE)*BASE!J305*VLOOKUP('Perpetual Pricing'!$J$1,XE!$A:$F,6,FALSE)* (HLOOKUP($J$3,PARTNERPROGRAM!$D$7:$H$8,2,FALSE)),VLOOKUP('Perpetual Pricing'!$J$1,XE!$A:$H,8,FALSE)),VLOOKUP('Perpetual Pricing'!$J$1,XE!$A:$G,7,FALSE))</f>
        <v>227,1100</v>
      </c>
      <c r="K305" s="42" t="str">
        <f>CONCATENATE(LEFT(BASE!K305,6),VLOOKUP('Perpetual Pricing'!$J$1,XE!$A:$C,3,FALSE),MID(BASE!K305,9,1),IF('Perpetual Pricing'!$J$2="Standard","S","G"),RIGHT(BASE!K305,7))</f>
        <v>SSSV50EUSS121YZZZ</v>
      </c>
    </row>
    <row r="306" spans="1:11">
      <c r="A306" s="277" t="s">
        <v>268</v>
      </c>
      <c r="B306" s="277"/>
      <c r="C306" s="277"/>
      <c r="D306" s="85" t="str">
        <f>TEXT(ROUND(VLOOKUP('Perpetual Pricing'!$J$2,XE!$M$5:$N$6,2,FALSE)*BASE!D306*VLOOKUP('Perpetual Pricing'!$J$1,XE!$A:$F,6,FALSE)* (HLOOKUP($J$3,PARTNERPROGRAM!$D$7:$H$8,2,FALSE)),VLOOKUP('Perpetual Pricing'!$J$1,XE!$A:$H,8,FALSE)),VLOOKUP('Perpetual Pricing'!$J$1,XE!$A:$G,7,FALSE))</f>
        <v>2996,1600</v>
      </c>
      <c r="E306" s="42" t="str">
        <f>CONCATENATE(LEFT(BASE!E306,6),VLOOKUP('Perpetual Pricing'!$J$1,XE!$A:$C,3,FALSE),MID(BASE!E306,9,1),IF('Perpetual Pricing'!$J$2="Standard","S","G"),RIGHT(BASE!E306,7))</f>
        <v>SSSV50EUPS2400ZZZ</v>
      </c>
      <c r="F306" s="85" t="str">
        <f>TEXT(ROUND(VLOOKUP('Perpetual Pricing'!$J$2,XE!$M$5:$N$6,2,FALSE)*BASE!F306*VLOOKUP('Perpetual Pricing'!$J$1,XE!$A:$F,6,FALSE)* (HLOOKUP($J$3,PARTNERPROGRAM!$D$7:$H$8,2,FALSE)),VLOOKUP('Perpetual Pricing'!$J$1,XE!$A:$H,8,FALSE)),VLOOKUP('Perpetual Pricing'!$J$1,XE!$A:$G,7,FALSE))</f>
        <v>1498,0800</v>
      </c>
      <c r="G306" s="42" t="str">
        <f>CONCATENATE(LEFT(BASE!G306,6),VLOOKUP('Perpetual Pricing'!$J$1,XE!$A:$C,3,FALSE),MID(BASE!G306,9,1),IF('Perpetual Pricing'!$J$2="Standard","S","G"),RIGHT(BASE!G306,7))</f>
        <v>SSSV50EUUS2400ZZZ</v>
      </c>
      <c r="H306" s="85" t="str">
        <f>TEXT(ROUND(VLOOKUP('Perpetual Pricing'!$J$2,XE!$M$5:$N$6,2,FALSE)*BASE!H306*VLOOKUP('Perpetual Pricing'!$J$1,XE!$A:$F,6,FALSE)* (HLOOKUP($J$3,PARTNERPROGRAM!$D$7:$H$8,2,FALSE)),VLOOKUP('Perpetual Pricing'!$J$1,XE!$A:$H,8,FALSE)),VLOOKUP('Perpetual Pricing'!$J$1,XE!$A:$G,7,FALSE))</f>
        <v>599,2300</v>
      </c>
      <c r="I306" s="42" t="str">
        <f>CONCATENATE(LEFT(BASE!I306,6),VLOOKUP('Perpetual Pricing'!$J$1,XE!$A:$C,3,FALSE),MID(BASE!I306,9,1),IF('Perpetual Pricing'!$J$2="Standard","S","G"),RIGHT(BASE!I306,7))</f>
        <v>SSSV50EUMS241YZZZ</v>
      </c>
      <c r="J306" s="85" t="str">
        <f>TEXT(ROUND(VLOOKUP('Perpetual Pricing'!$J$2,XE!$M$5:$N$6,2,FALSE)*BASE!J306*VLOOKUP('Perpetual Pricing'!$J$1,XE!$A:$F,6,FALSE)* (HLOOKUP($J$3,PARTNERPROGRAM!$D$7:$H$8,2,FALSE)),VLOOKUP('Perpetual Pricing'!$J$1,XE!$A:$H,8,FALSE)),VLOOKUP('Perpetual Pricing'!$J$1,XE!$A:$G,7,FALSE))</f>
        <v>449,4200</v>
      </c>
      <c r="K306" s="42" t="str">
        <f>CONCATENATE(LEFT(BASE!K306,6),VLOOKUP('Perpetual Pricing'!$J$1,XE!$A:$C,3,FALSE),MID(BASE!K306,9,1),IF('Perpetual Pricing'!$J$2="Standard","S","G"),RIGHT(BASE!K306,7))</f>
        <v>SSSV50EUSS241YZZZ</v>
      </c>
    </row>
    <row r="307" spans="1:11">
      <c r="A307" s="277" t="s">
        <v>273</v>
      </c>
      <c r="B307" s="277"/>
      <c r="C307" s="277"/>
      <c r="D307" s="85" t="str">
        <f>TEXT(ROUND(VLOOKUP('Perpetual Pricing'!$J$2,XE!$M$5:$N$6,2,FALSE)*BASE!D307*VLOOKUP('Perpetual Pricing'!$J$1,XE!$A:$F,6,FALSE)* (HLOOKUP($J$3,PARTNERPROGRAM!$D$7:$H$8,2,FALSE)),VLOOKUP('Perpetual Pricing'!$J$1,XE!$A:$H,8,FALSE)),VLOOKUP('Perpetual Pricing'!$J$1,XE!$A:$G,7,FALSE))</f>
        <v>6192,0700</v>
      </c>
      <c r="E307" s="42" t="str">
        <f>CONCATENATE(LEFT(BASE!E307,6),VLOOKUP('Perpetual Pricing'!$J$1,XE!$A:$C,3,FALSE),MID(BASE!E307,9,1),IF('Perpetual Pricing'!$J$2="Standard","S","G"),RIGHT(BASE!E307,7))</f>
        <v>SSSV50EUPS5000ZZZ</v>
      </c>
      <c r="F307" s="85" t="str">
        <f>TEXT(ROUND(VLOOKUP('Perpetual Pricing'!$J$2,XE!$M$5:$N$6,2,FALSE)*BASE!F307*VLOOKUP('Perpetual Pricing'!$J$1,XE!$A:$F,6,FALSE)* (HLOOKUP($J$3,PARTNERPROGRAM!$D$7:$H$8,2,FALSE)),VLOOKUP('Perpetual Pricing'!$J$1,XE!$A:$H,8,FALSE)),VLOOKUP('Perpetual Pricing'!$J$1,XE!$A:$G,7,FALSE))</f>
        <v>3096,0400</v>
      </c>
      <c r="G307" s="42" t="str">
        <f>CONCATENATE(LEFT(BASE!G307,6),VLOOKUP('Perpetual Pricing'!$J$1,XE!$A:$C,3,FALSE),MID(BASE!G307,9,1),IF('Perpetual Pricing'!$J$2="Standard","S","G"),RIGHT(BASE!G307,7))</f>
        <v>SSSV50EUUS5000ZZZ</v>
      </c>
      <c r="H307" s="85" t="str">
        <f>TEXT(ROUND(VLOOKUP('Perpetual Pricing'!$J$2,XE!$M$5:$N$6,2,FALSE)*BASE!H307*VLOOKUP('Perpetual Pricing'!$J$1,XE!$A:$F,6,FALSE)* (HLOOKUP($J$3,PARTNERPROGRAM!$D$7:$H$8,2,FALSE)),VLOOKUP('Perpetual Pricing'!$J$1,XE!$A:$H,8,FALSE)),VLOOKUP('Perpetual Pricing'!$J$1,XE!$A:$G,7,FALSE))</f>
        <v>1238,4100</v>
      </c>
      <c r="I307" s="42" t="str">
        <f>CONCATENATE(LEFT(BASE!I307,6),VLOOKUP('Perpetual Pricing'!$J$1,XE!$A:$C,3,FALSE),MID(BASE!I307,9,1),IF('Perpetual Pricing'!$J$2="Standard","S","G"),RIGHT(BASE!I307,7))</f>
        <v>SSSV50EUMS501YZZZ</v>
      </c>
      <c r="J307" s="85" t="str">
        <f>TEXT(ROUND(VLOOKUP('Perpetual Pricing'!$J$2,XE!$M$5:$N$6,2,FALSE)*BASE!J307*VLOOKUP('Perpetual Pricing'!$J$1,XE!$A:$F,6,FALSE)* (HLOOKUP($J$3,PARTNERPROGRAM!$D$7:$H$8,2,FALSE)),VLOOKUP('Perpetual Pricing'!$J$1,XE!$A:$H,8,FALSE)),VLOOKUP('Perpetual Pricing'!$J$1,XE!$A:$G,7,FALSE))</f>
        <v>928,8100</v>
      </c>
      <c r="K307" s="42" t="str">
        <f>CONCATENATE(LEFT(BASE!K307,6),VLOOKUP('Perpetual Pricing'!$J$1,XE!$A:$C,3,FALSE),MID(BASE!K307,9,1),IF('Perpetual Pricing'!$J$2="Standard","S","G"),RIGHT(BASE!K307,7))</f>
        <v>SSSV50EUSS501YZZZ</v>
      </c>
    </row>
    <row r="308" spans="1:11">
      <c r="A308" s="44" t="s">
        <v>278</v>
      </c>
      <c r="B308" s="49"/>
      <c r="C308" s="50"/>
      <c r="D308" s="35"/>
      <c r="E308" s="36"/>
      <c r="F308" s="35"/>
      <c r="G308" s="36"/>
      <c r="H308" s="35"/>
      <c r="I308" s="36"/>
      <c r="J308" s="35"/>
      <c r="K308" s="36"/>
    </row>
    <row r="309" spans="1:11">
      <c r="A309" s="258" t="s">
        <v>485</v>
      </c>
      <c r="B309" s="258"/>
      <c r="C309" s="258"/>
      <c r="D309" s="258"/>
      <c r="E309" s="258"/>
      <c r="F309" s="258"/>
      <c r="G309" s="258"/>
      <c r="H309" s="258"/>
      <c r="I309" s="258"/>
      <c r="J309" s="258"/>
      <c r="K309" s="258"/>
    </row>
    <row r="310" spans="1:11">
      <c r="A310" s="27"/>
      <c r="B310" s="27"/>
      <c r="C310" s="27"/>
      <c r="D310" s="1"/>
      <c r="E310" s="9"/>
      <c r="F310" s="1"/>
      <c r="G310" s="9"/>
      <c r="H310" s="1"/>
      <c r="I310" s="9"/>
      <c r="J310" s="1"/>
      <c r="K310" s="9"/>
    </row>
    <row r="311" spans="1:11">
      <c r="A311" s="10"/>
      <c r="B311" s="10"/>
      <c r="C311" s="10"/>
      <c r="D311" s="10"/>
      <c r="E311" s="29"/>
      <c r="F311" s="30"/>
      <c r="G311" s="29"/>
      <c r="H311" s="5"/>
      <c r="I311" s="29"/>
      <c r="J311" s="5"/>
      <c r="K311" s="29"/>
    </row>
    <row r="312" spans="1:11" ht="20.25">
      <c r="A312" s="215" t="s">
        <v>522</v>
      </c>
      <c r="B312" s="11"/>
      <c r="C312" s="11"/>
      <c r="D312" s="12"/>
      <c r="E312" s="10"/>
      <c r="F312" s="10"/>
      <c r="G312" s="10"/>
      <c r="H312" s="10"/>
      <c r="I312" s="10"/>
      <c r="J312" s="10"/>
      <c r="K312" s="13"/>
    </row>
    <row r="313" spans="1:11" ht="15.75" customHeight="1">
      <c r="A313" s="253" t="str">
        <f>HLOOKUP($U$1,Phrasing!A:A,20,FALSE)</f>
        <v>First year of maintenance is included in the purchase price.  *Premium Support requires an active Maintenance Agreement.</v>
      </c>
      <c r="B313" s="253"/>
      <c r="C313" s="254"/>
      <c r="D313" s="259" t="str">
        <f>CONCATENATE(IF('Perpetual Pricing'!$J$2="Standard",HLOOKUP($U$1,Phrasing!A:A,48,FALSE),IF('Perpetual Pricing'!$J$2="Gov/Edu/NonProfit",HLOOKUP($U$1,Phrasing!A:A,49,FALSE),"???"))," - ",$J$3,, " - ",VLOOKUP($J$3,PARTNERPROGRAM!$U$5:$V$9,2,FALSE))</f>
        <v>Standard Pricing - Non Partner - SRP</v>
      </c>
      <c r="E313" s="259"/>
      <c r="F313" s="259"/>
      <c r="G313" s="259"/>
      <c r="H313" s="260"/>
      <c r="I313" s="260"/>
      <c r="J313" s="259"/>
      <c r="K313" s="259"/>
    </row>
    <row r="314" spans="1:11" ht="30" customHeight="1">
      <c r="A314" s="253"/>
      <c r="B314" s="253"/>
      <c r="C314" s="254"/>
      <c r="D314" s="281" t="str">
        <f>HLOOKUP($U$1,Phrasing!A:A,40,FALSE)</f>
        <v>New</v>
      </c>
      <c r="E314" s="281"/>
      <c r="F314" s="289" t="str">
        <f>HLOOKUP($U$1,Phrasing!A:A,158,FALSE)</f>
        <v>Upgrade</v>
      </c>
      <c r="G314" s="282"/>
      <c r="H314" s="290" t="s">
        <v>6</v>
      </c>
      <c r="I314" s="291"/>
      <c r="J314" s="284" t="s">
        <v>178</v>
      </c>
      <c r="K314" s="284"/>
    </row>
    <row r="315" spans="1:11">
      <c r="A315" s="255"/>
      <c r="B315" s="255"/>
      <c r="C315" s="256"/>
      <c r="D315" s="100" t="str">
        <f>CONCATENATE(HLOOKUP($U$1,Phrasing!A:A,46,FALSE),": ",VLOOKUP('Perpetual Pricing'!$J$1,XE!$A:$B,2,FALSE))</f>
        <v>Price: EUR</v>
      </c>
      <c r="E315" s="72" t="str">
        <f>HLOOKUP($U$1,Phrasing!A:A,43,FALSE)</f>
        <v>Part Number</v>
      </c>
      <c r="F315" s="100" t="str">
        <f>CONCATENATE(HLOOKUP($U$1,Phrasing!A:A,46,FALSE),": ",VLOOKUP('Perpetual Pricing'!$J$1,XE!$A:$B,2,FALSE))</f>
        <v>Price: EUR</v>
      </c>
      <c r="G315" s="72" t="str">
        <f>HLOOKUP($U$1,Phrasing!A:A,43,FALSE)</f>
        <v>Part Number</v>
      </c>
      <c r="H315" s="100" t="str">
        <f>CONCATENATE(HLOOKUP($U$1,Phrasing!A:A,46,FALSE),": ",VLOOKUP('Perpetual Pricing'!$J$1,XE!$A:$B,2,FALSE))</f>
        <v>Price: EUR</v>
      </c>
      <c r="I315" s="72" t="str">
        <f>HLOOKUP($U$1,Phrasing!A:A,43,FALSE)</f>
        <v>Part Number</v>
      </c>
      <c r="J315" s="100" t="str">
        <f>CONCATENATE(HLOOKUP($U$1,Phrasing!A:A,46,FALSE),": ",VLOOKUP('Perpetual Pricing'!$J$1,XE!$A:$B,2,FALSE))</f>
        <v>Price: EUR</v>
      </c>
      <c r="K315" s="72" t="str">
        <f>HLOOKUP($U$1,Phrasing!A:A,43,FALSE)</f>
        <v>Part Number</v>
      </c>
    </row>
    <row r="316" spans="1:11">
      <c r="A316" s="264" t="s">
        <v>390</v>
      </c>
      <c r="B316" s="265"/>
      <c r="C316" s="266"/>
      <c r="D316" s="85" t="str">
        <f>TEXT(ROUND(VLOOKUP('Perpetual Pricing'!$J$2,XE!$M$5:$N$6,2,FALSE)*BASE!D316*VLOOKUP('Perpetual Pricing'!$J$1,XE!$A:$F,6,FALSE)* (HLOOKUP($J$3,PARTNERPROGRAM!$D$7:$H$8,2,FALSE)),VLOOKUP('Perpetual Pricing'!$J$1,XE!$A:$H,8,FALSE)),VLOOKUP('Perpetual Pricing'!$J$1,XE!$A:$G,7,FALSE))</f>
        <v>398,6900</v>
      </c>
      <c r="E316" s="42" t="str">
        <f>CONCATENATE(LEFT(BASE!E316,6),VLOOKUP('Perpetual Pricing'!$J$1,XE!$A:$C,3,FALSE),MID(BASE!E316,9,1),IF('Perpetual Pricing'!$J$2="Standard","S","G"),RIGHT(BASE!E316,7))</f>
        <v>G25080EUPS0100ZZZ</v>
      </c>
      <c r="F316" s="85" t="str">
        <f>TEXT(ROUND(VLOOKUP('Perpetual Pricing'!$J$2,XE!$M$5:$N$6,2,FALSE)*BASE!F316*VLOOKUP('Perpetual Pricing'!$J$1,XE!$A:$F,6,FALSE)* (HLOOKUP($J$3,PARTNERPROGRAM!$D$7:$H$8,2,FALSE)),VLOOKUP('Perpetual Pricing'!$J$1,XE!$A:$H,8,FALSE)),VLOOKUP('Perpetual Pricing'!$J$1,XE!$A:$G,7,FALSE))</f>
        <v>199,3400</v>
      </c>
      <c r="G316" s="42" t="str">
        <f>CONCATENATE(LEFT(BASE!G316,6),VLOOKUP('Perpetual Pricing'!$J$1,XE!$A:$C,3,FALSE),MID(BASE!G316,9,1),IF('Perpetual Pricing'!$J$2="Standard","S","G"),RIGHT(BASE!G316,7))</f>
        <v>G25080EUUS0100ZZZ</v>
      </c>
      <c r="H316" s="85" t="str">
        <f>TEXT(ROUND(VLOOKUP('Perpetual Pricing'!$J$2,XE!$M$5:$N$6,2,FALSE)*BASE!H316*VLOOKUP('Perpetual Pricing'!$J$1,XE!$A:$F,6,FALSE)* (HLOOKUP($J$3,PARTNERPROGRAM!$D$7:$H$8,2,FALSE)),VLOOKUP('Perpetual Pricing'!$J$1,XE!$A:$H,8,FALSE)),VLOOKUP('Perpetual Pricing'!$J$1,XE!$A:$G,7,FALSE))</f>
        <v>79,7400</v>
      </c>
      <c r="I316" s="42" t="str">
        <f>CONCATENATE(LEFT(BASE!I316,6),VLOOKUP('Perpetual Pricing'!$J$1,XE!$A:$C,3,FALSE),MID(BASE!I316,9,1),IF('Perpetual Pricing'!$J$2="Standard","S","G"),RIGHT(BASE!I316,7))</f>
        <v>G25080EUMS011YZZZ</v>
      </c>
      <c r="J316" s="85" t="str">
        <f>TEXT(ROUND(VLOOKUP('Perpetual Pricing'!$J$2,XE!$M$5:$N$6,2,FALSE)*BASE!J316*VLOOKUP('Perpetual Pricing'!$J$1,XE!$A:$F,6,FALSE)* (HLOOKUP($J$3,PARTNERPROGRAM!$D$7:$H$8,2,FALSE)),VLOOKUP('Perpetual Pricing'!$J$1,XE!$A:$H,8,FALSE)),VLOOKUP('Perpetual Pricing'!$J$1,XE!$A:$G,7,FALSE))</f>
        <v>59,800</v>
      </c>
      <c r="K316" s="42" t="str">
        <f>CONCATENATE(LEFT(BASE!K316,6),VLOOKUP('Perpetual Pricing'!$J$1,XE!$A:$C,3,FALSE),MID(BASE!K316,9,1),IF('Perpetual Pricing'!$J$2="Standard","S","G"),RIGHT(BASE!K316,7))</f>
        <v>G25080EUSS011YZZZ</v>
      </c>
    </row>
    <row r="317" spans="1:11">
      <c r="A317" s="264" t="s">
        <v>395</v>
      </c>
      <c r="B317" s="265"/>
      <c r="C317" s="266"/>
      <c r="D317" s="85" t="str">
        <f>TEXT(ROUND(VLOOKUP('Perpetual Pricing'!$J$2,XE!$M$5:$N$6,2,FALSE)*BASE!D317*VLOOKUP('Perpetual Pricing'!$J$1,XE!$A:$F,6,FALSE)* (HLOOKUP($J$3,PARTNERPROGRAM!$D$7:$H$8,2,FALSE)),VLOOKUP('Perpetual Pricing'!$J$1,XE!$A:$H,8,FALSE)),VLOOKUP('Perpetual Pricing'!$J$1,XE!$A:$G,7,FALSE))</f>
        <v>718,2800</v>
      </c>
      <c r="E317" s="42" t="str">
        <f>CONCATENATE(LEFT(BASE!E317,6),VLOOKUP('Perpetual Pricing'!$J$1,XE!$A:$C,3,FALSE),MID(BASE!E317,9,1),IF('Perpetual Pricing'!$J$2="Standard","S","G"),RIGHT(BASE!E317,7))</f>
        <v>GULM80EUPS0100ZZZ</v>
      </c>
      <c r="F317" s="85" t="str">
        <f>TEXT(ROUND(VLOOKUP('Perpetual Pricing'!$J$2,XE!$M$5:$N$6,2,FALSE)*BASE!F317*VLOOKUP('Perpetual Pricing'!$J$1,XE!$A:$F,6,FALSE)* (HLOOKUP($J$3,PARTNERPROGRAM!$D$7:$H$8,2,FALSE)),VLOOKUP('Perpetual Pricing'!$J$1,XE!$A:$H,8,FALSE)),VLOOKUP('Perpetual Pricing'!$J$1,XE!$A:$G,7,FALSE))</f>
        <v>359,1400</v>
      </c>
      <c r="G317" s="42" t="str">
        <f>CONCATENATE(LEFT(BASE!G317,6),VLOOKUP('Perpetual Pricing'!$J$1,XE!$A:$C,3,FALSE),MID(BASE!G317,9,1),IF('Perpetual Pricing'!$J$2="Standard","S","G"),RIGHT(BASE!G317,7))</f>
        <v>GULM80EUUS0100ZZZ</v>
      </c>
      <c r="H317" s="85" t="str">
        <f>TEXT(ROUND(VLOOKUP('Perpetual Pricing'!$J$2,XE!$M$5:$N$6,2,FALSE)*BASE!H317*VLOOKUP('Perpetual Pricing'!$J$1,XE!$A:$F,6,FALSE)* (HLOOKUP($J$3,PARTNERPROGRAM!$D$7:$H$8,2,FALSE)),VLOOKUP('Perpetual Pricing'!$J$1,XE!$A:$H,8,FALSE)),VLOOKUP('Perpetual Pricing'!$J$1,XE!$A:$G,7,FALSE))</f>
        <v>143,6600</v>
      </c>
      <c r="I317" s="42" t="str">
        <f>CONCATENATE(LEFT(BASE!I317,6),VLOOKUP('Perpetual Pricing'!$J$1,XE!$A:$C,3,FALSE),MID(BASE!I317,9,1),IF('Perpetual Pricing'!$J$2="Standard","S","G"),RIGHT(BASE!I317,7))</f>
        <v>GULM80EUMS011YZZZ</v>
      </c>
      <c r="J317" s="85" t="str">
        <f>TEXT(ROUND(VLOOKUP('Perpetual Pricing'!$J$2,XE!$M$5:$N$6,2,FALSE)*BASE!J317*VLOOKUP('Perpetual Pricing'!$J$1,XE!$A:$F,6,FALSE)* (HLOOKUP($J$3,PARTNERPROGRAM!$D$7:$H$8,2,FALSE)),VLOOKUP('Perpetual Pricing'!$J$1,XE!$A:$H,8,FALSE)),VLOOKUP('Perpetual Pricing'!$J$1,XE!$A:$G,7,FALSE))</f>
        <v>107,7400</v>
      </c>
      <c r="K317" s="42" t="str">
        <f>CONCATENATE(LEFT(BASE!K317,6),VLOOKUP('Perpetual Pricing'!$J$1,XE!$A:$C,3,FALSE),MID(BASE!K317,9,1),IF('Perpetual Pricing'!$J$2="Standard","S","G"),RIGHT(BASE!K317,7))</f>
        <v>GULM80EUSS011YZZZ</v>
      </c>
    </row>
    <row r="318" spans="1:11">
      <c r="A318" s="264" t="s">
        <v>400</v>
      </c>
      <c r="B318" s="265"/>
      <c r="C318" s="266"/>
      <c r="D318" s="85" t="str">
        <f>TEXT(ROUND(VLOOKUP('Perpetual Pricing'!$J$2,XE!$M$5:$N$6,2,FALSE)*BASE!D318*VLOOKUP('Perpetual Pricing'!$J$1,XE!$A:$F,6,FALSE)* (HLOOKUP($J$3,PARTNERPROGRAM!$D$7:$H$8,2,FALSE)),VLOOKUP('Perpetual Pricing'!$J$1,XE!$A:$H,8,FALSE)),VLOOKUP('Perpetual Pricing'!$J$1,XE!$A:$G,7,FALSE))</f>
        <v>159,7600</v>
      </c>
      <c r="E318" s="42" t="str">
        <f>CONCATENATE(LEFT(BASE!E318,6),VLOOKUP('Perpetual Pricing'!$J$1,XE!$A:$C,3,FALSE),MID(BASE!E318,9,1),IF('Perpetual Pricing'!$J$2="Standard","S","G"),RIGHT(BASE!E318,7))</f>
        <v>GPRJ80EUPS012MZZZ</v>
      </c>
      <c r="F318" s="287" t="s">
        <v>40</v>
      </c>
      <c r="G318" s="287"/>
      <c r="H318" s="288" t="s">
        <v>40</v>
      </c>
      <c r="I318" s="288"/>
      <c r="J318" s="85" t="str">
        <f>TEXT(ROUND(VLOOKUP('Perpetual Pricing'!$J$2,XE!$M$5:$N$6,2,FALSE)*BASE!J318*VLOOKUP('Perpetual Pricing'!$J$1,XE!$A:$F,6,FALSE)* (HLOOKUP($J$3,PARTNERPROGRAM!$D$7:$H$8,2,FALSE)),VLOOKUP('Perpetual Pricing'!$J$1,XE!$A:$H,8,FALSE)),VLOOKUP('Perpetual Pricing'!$J$1,XE!$A:$G,7,FALSE))</f>
        <v>23,9600</v>
      </c>
      <c r="K318" s="42" t="str">
        <f>CONCATENATE(LEFT(BASE!K318,6),VLOOKUP('Perpetual Pricing'!$J$1,XE!$A:$C,3,FALSE),MID(BASE!K318,9,1),IF('Perpetual Pricing'!$J$2="Standard","S","G"),RIGHT(BASE!K318,7))</f>
        <v>GPRJ80EUSS012MZZZ</v>
      </c>
    </row>
    <row r="319" spans="1:11">
      <c r="A319" s="264" t="s">
        <v>403</v>
      </c>
      <c r="B319" s="265"/>
      <c r="C319" s="266"/>
      <c r="D319" s="85" t="str">
        <f>TEXT(ROUND(VLOOKUP('Perpetual Pricing'!$J$2,XE!$M$5:$N$6,2,FALSE)*BASE!D319*VLOOKUP('Perpetual Pricing'!$J$1,XE!$A:$F,6,FALSE)* (HLOOKUP($J$3,PARTNERPROGRAM!$D$7:$H$8,2,FALSE)),VLOOKUP('Perpetual Pricing'!$J$1,XE!$A:$H,8,FALSE)),VLOOKUP('Perpetual Pricing'!$J$1,XE!$A:$G,7,FALSE))</f>
        <v>319,5900</v>
      </c>
      <c r="E319" s="42" t="str">
        <f>CONCATENATE(LEFT(BASE!E319,6),VLOOKUP('Perpetual Pricing'!$J$1,XE!$A:$C,3,FALSE),MID(BASE!E319,9,1),IF('Perpetual Pricing'!$J$2="Standard","S","G"),RIGHT(BASE!E319,7))</f>
        <v>GULU80EUUS0100ZPZ</v>
      </c>
      <c r="F319" s="287"/>
      <c r="G319" s="287"/>
      <c r="H319" s="288"/>
      <c r="I319" s="288"/>
      <c r="J319" s="85" t="str">
        <f>TEXT(ROUND(VLOOKUP('Perpetual Pricing'!$J$2,XE!$M$5:$N$6,2,FALSE)*BASE!J319*VLOOKUP('Perpetual Pricing'!$J$1,XE!$A:$F,6,FALSE)* (HLOOKUP($J$3,PARTNERPROGRAM!$D$7:$H$8,2,FALSE)),VLOOKUP('Perpetual Pricing'!$J$1,XE!$A:$H,8,FALSE)),VLOOKUP('Perpetual Pricing'!$J$1,XE!$A:$G,7,FALSE))</f>
        <v>47,9400</v>
      </c>
      <c r="K319" s="42" t="str">
        <f>CONCATENATE(LEFT(BASE!K319,6),VLOOKUP('Perpetual Pricing'!$J$1,XE!$A:$C,3,FALSE),MID(BASE!K319,9,1),IF('Perpetual Pricing'!$J$2="Standard","S","G"),RIGHT(BASE!K319,7))</f>
        <v>GULU80EUSS011YZPZ</v>
      </c>
    </row>
    <row r="320" spans="1:11">
      <c r="A320" s="264" t="s">
        <v>406</v>
      </c>
      <c r="B320" s="265"/>
      <c r="C320" s="266"/>
      <c r="D320" s="85" t="str">
        <f>TEXT(ROUND(VLOOKUP('Perpetual Pricing'!$J$2,XE!$M$5:$N$6,2,FALSE)*BASE!D320*VLOOKUP('Perpetual Pricing'!$J$1,XE!$A:$F,6,FALSE)* (HLOOKUP($J$3,PARTNERPROGRAM!$D$7:$H$8,2,FALSE)),VLOOKUP('Perpetual Pricing'!$J$1,XE!$A:$H,8,FALSE)),VLOOKUP('Perpetual Pricing'!$J$1,XE!$A:$G,7,FALSE))</f>
        <v>1197,6700</v>
      </c>
      <c r="E320" s="42" t="str">
        <f>CONCATENATE(LEFT(BASE!E320,6),VLOOKUP('Perpetual Pricing'!$J$1,XE!$A:$C,3,FALSE),MID(BASE!E320,9,1),IF('Perpetual Pricing'!$J$2="Standard","S","G"),RIGHT(BASE!E320,7))</f>
        <v>GD2580EUPS0100ZZZ</v>
      </c>
      <c r="F320" s="85" t="str">
        <f>TEXT(ROUND(VLOOKUP('Perpetual Pricing'!$J$2,XE!$M$5:$N$6,2,FALSE)*BASE!F320*VLOOKUP('Perpetual Pricing'!$J$1,XE!$A:$F,6,FALSE)* (HLOOKUP($J$3,PARTNERPROGRAM!$D$7:$H$8,2,FALSE)),VLOOKUP('Perpetual Pricing'!$J$1,XE!$A:$H,8,FALSE)),VLOOKUP('Perpetual Pricing'!$J$1,XE!$A:$G,7,FALSE))</f>
        <v>598,8300</v>
      </c>
      <c r="G320" s="42" t="str">
        <f>CONCATENATE(LEFT(BASE!G320,6),VLOOKUP('Perpetual Pricing'!$J$1,XE!$A:$C,3,FALSE),MID(BASE!G320,9,1),IF('Perpetual Pricing'!$J$2="Standard","S","G"),RIGHT(BASE!G320,7))</f>
        <v>GD2580EUUS0100ZZZ</v>
      </c>
      <c r="H320" s="85" t="str">
        <f>TEXT(ROUND(VLOOKUP('Perpetual Pricing'!$J$2,XE!$M$5:$N$6,2,FALSE)*BASE!H320*VLOOKUP('Perpetual Pricing'!$J$1,XE!$A:$F,6,FALSE)* (HLOOKUP($J$3,PARTNERPROGRAM!$D$7:$H$8,2,FALSE)),VLOOKUP('Perpetual Pricing'!$J$1,XE!$A:$H,8,FALSE)),VLOOKUP('Perpetual Pricing'!$J$1,XE!$A:$G,7,FALSE))</f>
        <v>239,5300</v>
      </c>
      <c r="I320" s="42" t="str">
        <f>CONCATENATE(LEFT(BASE!I320,6),VLOOKUP('Perpetual Pricing'!$J$1,XE!$A:$C,3,FALSE),MID(BASE!I320,9,1),IF('Perpetual Pricing'!$J$2="Standard","S","G"),RIGHT(BASE!I320,7))</f>
        <v>GD2580EUMS011YZZZ</v>
      </c>
      <c r="J320" s="85" t="str">
        <f>TEXT(ROUND(VLOOKUP('Perpetual Pricing'!$J$2,XE!$M$5:$N$6,2,FALSE)*BASE!J320*VLOOKUP('Perpetual Pricing'!$J$1,XE!$A:$F,6,FALSE)* (HLOOKUP($J$3,PARTNERPROGRAM!$D$7:$H$8,2,FALSE)),VLOOKUP('Perpetual Pricing'!$J$1,XE!$A:$H,8,FALSE)),VLOOKUP('Perpetual Pricing'!$J$1,XE!$A:$G,7,FALSE))</f>
        <v>179,6500</v>
      </c>
      <c r="K320" s="42" t="str">
        <f>CONCATENATE(LEFT(BASE!K320,6),VLOOKUP('Perpetual Pricing'!$J$1,XE!$A:$C,3,FALSE),MID(BASE!K320,9,1),IF('Perpetual Pricing'!$J$2="Standard","S","G"),RIGHT(BASE!K320,7))</f>
        <v>GD2580EUSS011YZZZ</v>
      </c>
    </row>
    <row r="321" spans="1:11">
      <c r="A321" s="264" t="s">
        <v>411</v>
      </c>
      <c r="B321" s="265"/>
      <c r="C321" s="266"/>
      <c r="D321" s="85" t="str">
        <f>TEXT(ROUND(VLOOKUP('Perpetual Pricing'!$J$2,XE!$M$5:$N$6,2,FALSE)*BASE!D321*VLOOKUP('Perpetual Pricing'!$J$1,XE!$A:$F,6,FALSE)* (HLOOKUP($J$3,PARTNERPROGRAM!$D$7:$H$8,2,FALSE)),VLOOKUP('Perpetual Pricing'!$J$1,XE!$A:$H,8,FALSE)),VLOOKUP('Perpetual Pricing'!$J$1,XE!$A:$G,7,FALSE))</f>
        <v>1517,2600</v>
      </c>
      <c r="E321" s="42" t="str">
        <f>CONCATENATE(LEFT(BASE!E321,6),VLOOKUP('Perpetual Pricing'!$J$1,XE!$A:$C,3,FALSE),MID(BASE!E321,9,1),IF('Perpetual Pricing'!$J$2="Standard","S","G"),RIGHT(BASE!E321,7))</f>
        <v>GDUL80EUPS0100ZZZ</v>
      </c>
      <c r="F321" s="85" t="str">
        <f>TEXT(ROUND(VLOOKUP('Perpetual Pricing'!$J$2,XE!$M$5:$N$6,2,FALSE)*BASE!F321*VLOOKUP('Perpetual Pricing'!$J$1,XE!$A:$F,6,FALSE)* (HLOOKUP($J$3,PARTNERPROGRAM!$D$7:$H$8,2,FALSE)),VLOOKUP('Perpetual Pricing'!$J$1,XE!$A:$H,8,FALSE)),VLOOKUP('Perpetual Pricing'!$J$1,XE!$A:$G,7,FALSE))</f>
        <v>758,6300</v>
      </c>
      <c r="G321" s="42" t="str">
        <f>CONCATENATE(LEFT(BASE!G321,6),VLOOKUP('Perpetual Pricing'!$J$1,XE!$A:$C,3,FALSE),MID(BASE!G321,9,1),IF('Perpetual Pricing'!$J$2="Standard","S","G"),RIGHT(BASE!G321,7))</f>
        <v>GDUL80EUUS0100ZZZ</v>
      </c>
      <c r="H321" s="85" t="str">
        <f>TEXT(ROUND(VLOOKUP('Perpetual Pricing'!$J$2,XE!$M$5:$N$6,2,FALSE)*BASE!H321*VLOOKUP('Perpetual Pricing'!$J$1,XE!$A:$F,6,FALSE)* (HLOOKUP($J$3,PARTNERPROGRAM!$D$7:$H$8,2,FALSE)),VLOOKUP('Perpetual Pricing'!$J$1,XE!$A:$H,8,FALSE)),VLOOKUP('Perpetual Pricing'!$J$1,XE!$A:$G,7,FALSE))</f>
        <v>303,4500</v>
      </c>
      <c r="I321" s="42" t="str">
        <f>CONCATENATE(LEFT(BASE!I321,6),VLOOKUP('Perpetual Pricing'!$J$1,XE!$A:$C,3,FALSE),MID(BASE!I321,9,1),IF('Perpetual Pricing'!$J$2="Standard","S","G"),RIGHT(BASE!I321,7))</f>
        <v>GDUL80EUMS011YZZZ</v>
      </c>
      <c r="J321" s="85" t="str">
        <f>TEXT(ROUND(VLOOKUP('Perpetual Pricing'!$J$2,XE!$M$5:$N$6,2,FALSE)*BASE!J321*VLOOKUP('Perpetual Pricing'!$J$1,XE!$A:$F,6,FALSE)* (HLOOKUP($J$3,PARTNERPROGRAM!$D$7:$H$8,2,FALSE)),VLOOKUP('Perpetual Pricing'!$J$1,XE!$A:$H,8,FALSE)),VLOOKUP('Perpetual Pricing'!$J$1,XE!$A:$G,7,FALSE))</f>
        <v>227,5900</v>
      </c>
      <c r="K321" s="42" t="str">
        <f>CONCATENATE(LEFT(BASE!K321,6),VLOOKUP('Perpetual Pricing'!$J$1,XE!$A:$C,3,FALSE),MID(BASE!K321,9,1),IF('Perpetual Pricing'!$J$2="Standard","S","G"),RIGHT(BASE!K321,7))</f>
        <v>GDUL80EUSS011YZZZ</v>
      </c>
    </row>
    <row r="322" spans="1:11">
      <c r="A322" s="264" t="s">
        <v>416</v>
      </c>
      <c r="B322" s="265"/>
      <c r="C322" s="266"/>
      <c r="D322" s="85" t="str">
        <f>TEXT(ROUND(VLOOKUP('Perpetual Pricing'!$J$2,XE!$M$5:$N$6,2,FALSE)*BASE!D322*VLOOKUP('Perpetual Pricing'!$J$1,XE!$A:$F,6,FALSE)* (HLOOKUP($J$3,PARTNERPROGRAM!$D$7:$H$8,2,FALSE)),VLOOKUP('Perpetual Pricing'!$J$1,XE!$A:$H,8,FALSE)),VLOOKUP('Perpetual Pricing'!$J$1,XE!$A:$G,7,FALSE))</f>
        <v>638,3800</v>
      </c>
      <c r="E322" s="42" t="str">
        <f>CONCATENATE(LEFT(BASE!E322,6),VLOOKUP('Perpetual Pricing'!$J$1,XE!$A:$C,3,FALSE),MID(BASE!E322,9,1),IF('Perpetual Pricing'!$J$2="Standard","S","G"),RIGHT(BASE!E322,7))</f>
        <v>GDPJ80EUPS012MZZZ</v>
      </c>
      <c r="F322" s="270" t="s">
        <v>40</v>
      </c>
      <c r="G322" s="270"/>
      <c r="H322" s="270" t="s">
        <v>40</v>
      </c>
      <c r="I322" s="270"/>
      <c r="J322" s="85" t="str">
        <f>TEXT(ROUND(VLOOKUP('Perpetual Pricing'!$J$2,XE!$M$5:$N$6,2,FALSE)*BASE!J322*VLOOKUP('Perpetual Pricing'!$J$1,XE!$A:$F,6,FALSE)* (HLOOKUP($J$3,PARTNERPROGRAM!$D$7:$H$8,2,FALSE)),VLOOKUP('Perpetual Pricing'!$J$1,XE!$A:$H,8,FALSE)),VLOOKUP('Perpetual Pricing'!$J$1,XE!$A:$G,7,FALSE))</f>
        <v>95,7600</v>
      </c>
      <c r="K322" s="42" t="str">
        <f>CONCATENATE(LEFT(BASE!K322,6),VLOOKUP('Perpetual Pricing'!$J$1,XE!$A:$C,3,FALSE),MID(BASE!K322,9,1),IF('Perpetual Pricing'!$J$2="Standard","S","G"),RIGHT(BASE!K322,7))</f>
        <v>GDPJ80EUSS012MZZZ</v>
      </c>
    </row>
    <row r="323" spans="1:11">
      <c r="A323" s="264" t="s">
        <v>419</v>
      </c>
      <c r="B323" s="265"/>
      <c r="C323" s="266"/>
      <c r="D323" s="85" t="str">
        <f>TEXT(ROUND(VLOOKUP('Perpetual Pricing'!$J$2,XE!$M$5:$N$6,2,FALSE)*BASE!D323*VLOOKUP('Perpetual Pricing'!$J$1,XE!$A:$F,6,FALSE)* (HLOOKUP($J$3,PARTNERPROGRAM!$D$7:$H$8,2,FALSE)),VLOOKUP('Perpetual Pricing'!$J$1,XE!$A:$H,8,FALSE)),VLOOKUP('Perpetual Pricing'!$J$1,XE!$A:$G,7,FALSE))</f>
        <v>319,5900</v>
      </c>
      <c r="E323" s="42" t="str">
        <f>CONCATENATE(LEFT(BASE!E323,6),VLOOKUP('Perpetual Pricing'!$J$1,XE!$A:$C,3,FALSE),MID(BASE!E323,9,1),IF('Perpetual Pricing'!$J$2="Standard","S","G"),RIGHT(BASE!E323,7))</f>
        <v>GDUG80EUPS0100ZPZ</v>
      </c>
      <c r="F323" s="270"/>
      <c r="G323" s="270"/>
      <c r="H323" s="270"/>
      <c r="I323" s="270"/>
      <c r="J323" s="85" t="str">
        <f>TEXT(ROUND(VLOOKUP('Perpetual Pricing'!$J$2,XE!$M$5:$N$6,2,FALSE)*BASE!J323*VLOOKUP('Perpetual Pricing'!$J$1,XE!$A:$F,6,FALSE)* (HLOOKUP($J$3,PARTNERPROGRAM!$D$7:$H$8,2,FALSE)),VLOOKUP('Perpetual Pricing'!$J$1,XE!$A:$H,8,FALSE)),VLOOKUP('Perpetual Pricing'!$J$1,XE!$A:$G,7,FALSE))</f>
        <v>47,9400</v>
      </c>
      <c r="K323" s="42" t="str">
        <f>CONCATENATE(LEFT(BASE!K323,6),VLOOKUP('Perpetual Pricing'!$J$1,XE!$A:$C,3,FALSE),MID(BASE!K323,9,1),IF('Perpetual Pricing'!$J$2="Standard","S","G"),RIGHT(BASE!K323,7))</f>
        <v>GDUG80EUSS011YZZZ</v>
      </c>
    </row>
    <row r="324" spans="1:11">
      <c r="A324" s="264" t="s">
        <v>422</v>
      </c>
      <c r="B324" s="265"/>
      <c r="C324" s="266"/>
      <c r="D324" s="85" t="str">
        <f>TEXT(ROUND(VLOOKUP('Perpetual Pricing'!$J$2,XE!$M$5:$N$6,2,FALSE)*BASE!D324*VLOOKUP('Perpetual Pricing'!$J$1,XE!$A:$F,6,FALSE)* (HLOOKUP($J$3,PARTNERPROGRAM!$D$7:$H$8,2,FALSE)),VLOOKUP('Perpetual Pricing'!$J$1,XE!$A:$H,8,FALSE)),VLOOKUP('Perpetual Pricing'!$J$1,XE!$A:$G,7,FALSE))</f>
        <v>798,9800</v>
      </c>
      <c r="E324" s="42" t="str">
        <f>CONCATENATE(LEFT(BASE!E324,6),VLOOKUP('Perpetual Pricing'!$J$1,XE!$A:$C,3,FALSE),MID(BASE!E324,9,1),IF('Perpetual Pricing'!$J$2="Standard","S","G"),RIGHT(BASE!E324,7))</f>
        <v>GRD280EUPS0100ZPZ</v>
      </c>
      <c r="F324" s="270"/>
      <c r="G324" s="270"/>
      <c r="H324" s="270"/>
      <c r="I324" s="270"/>
      <c r="J324" s="85" t="str">
        <f>TEXT(ROUND(VLOOKUP('Perpetual Pricing'!$J$2,XE!$M$5:$N$6,2,FALSE)*BASE!J324*VLOOKUP('Perpetual Pricing'!$J$1,XE!$A:$F,6,FALSE)* (HLOOKUP($J$3,PARTNERPROGRAM!$D$7:$H$8,2,FALSE)),VLOOKUP('Perpetual Pricing'!$J$1,XE!$A:$H,8,FALSE)),VLOOKUP('Perpetual Pricing'!$J$1,XE!$A:$G,7,FALSE))</f>
        <v>119,8500</v>
      </c>
      <c r="K324" s="42" t="str">
        <f>CONCATENATE(LEFT(BASE!K324,6),VLOOKUP('Perpetual Pricing'!$J$1,XE!$A:$C,3,FALSE),MID(BASE!K324,9,1),IF('Perpetual Pricing'!$J$2="Standard","S","G"),RIGHT(BASE!K324,7))</f>
        <v>GRD280EUSS0100ZPZ</v>
      </c>
    </row>
    <row r="325" spans="1:11">
      <c r="A325" s="264" t="s">
        <v>425</v>
      </c>
      <c r="B325" s="265"/>
      <c r="C325" s="266"/>
      <c r="D325" s="85" t="str">
        <f>TEXT(ROUND(VLOOKUP('Perpetual Pricing'!$J$2,XE!$M$5:$N$6,2,FALSE)*BASE!D325*VLOOKUP('Perpetual Pricing'!$J$1,XE!$A:$F,6,FALSE)* (HLOOKUP($J$3,PARTNERPROGRAM!$D$7:$H$8,2,FALSE)),VLOOKUP('Perpetual Pricing'!$J$1,XE!$A:$H,8,FALSE)),VLOOKUP('Perpetual Pricing'!$J$1,XE!$A:$G,7,FALSE))</f>
        <v>798,9800</v>
      </c>
      <c r="E325" s="42" t="str">
        <f>CONCATENATE(LEFT(BASE!E325,6),VLOOKUP('Perpetual Pricing'!$J$1,XE!$A:$C,3,FALSE),MID(BASE!E325,9,1),IF('Perpetual Pricing'!$J$2="Standard","S","G"),RIGHT(BASE!E325,7))</f>
        <v>GRDU80EUPS0100ZPZ</v>
      </c>
      <c r="F325" s="270"/>
      <c r="G325" s="270"/>
      <c r="H325" s="270"/>
      <c r="I325" s="270"/>
      <c r="J325" s="85" t="str">
        <f>TEXT(ROUND(VLOOKUP('Perpetual Pricing'!$J$2,XE!$M$5:$N$6,2,FALSE)*BASE!J325*VLOOKUP('Perpetual Pricing'!$J$1,XE!$A:$F,6,FALSE)* (HLOOKUP($J$3,PARTNERPROGRAM!$D$7:$H$8,2,FALSE)),VLOOKUP('Perpetual Pricing'!$J$1,XE!$A:$H,8,FALSE)),VLOOKUP('Perpetual Pricing'!$J$1,XE!$A:$G,7,FALSE))</f>
        <v>119,8500</v>
      </c>
      <c r="K325" s="42" t="str">
        <f>CONCATENATE(LEFT(BASE!K325,6),VLOOKUP('Perpetual Pricing'!$J$1,XE!$A:$C,3,FALSE),MID(BASE!K325,9,1),IF('Perpetual Pricing'!$J$2="Standard","S","G"),RIGHT(BASE!K325,7))</f>
        <v>GRDU80EUSS0100ZPZ</v>
      </c>
    </row>
    <row r="326" spans="1:11">
      <c r="A326" s="44" t="str">
        <f>HLOOKUP($U$1,Phrasing!A:A,172,FALSE)</f>
        <v>* GRE Project License is valid for 60 days.</v>
      </c>
      <c r="G326" s="10"/>
      <c r="H326" s="10"/>
      <c r="I326" s="10"/>
      <c r="J326" s="10"/>
      <c r="K326" s="10"/>
    </row>
    <row r="327" spans="1:11">
      <c r="A327" s="210"/>
      <c r="B327" s="210"/>
      <c r="C327" s="210"/>
      <c r="D327" s="210"/>
      <c r="E327" s="210"/>
      <c r="F327" s="210"/>
      <c r="G327" s="10"/>
      <c r="H327" s="10"/>
      <c r="I327" s="10"/>
      <c r="J327" s="10"/>
      <c r="K327" s="10"/>
    </row>
    <row r="328" spans="1:11" ht="20.25">
      <c r="A328" s="215" t="s">
        <v>514</v>
      </c>
      <c r="B328" s="11"/>
      <c r="C328" s="11"/>
      <c r="D328" s="12"/>
      <c r="E328" s="9"/>
      <c r="F328" s="1"/>
      <c r="G328" s="9"/>
      <c r="H328" s="1"/>
      <c r="I328" s="9"/>
      <c r="J328" s="1"/>
      <c r="K328" s="13"/>
    </row>
    <row r="329" spans="1:11" ht="15">
      <c r="A329" s="292"/>
      <c r="B329" s="292"/>
      <c r="C329" s="293"/>
      <c r="D329" s="259" t="str">
        <f>CONCATENATE(IF('Perpetual Pricing'!$J$2="Standard",HLOOKUP($U$1,Phrasing!A:A,48,FALSE),IF('Perpetual Pricing'!$J$2="Gov/Edu/NonProfit",HLOOKUP($U$1,Phrasing!A:A,49,FALSE),"???"))," - ",$J$3,, " - ",VLOOKUP($J$3,PARTNERPROGRAM!$U$5:$V$9,2,FALSE))</f>
        <v>Standard Pricing - Non Partner - SRP</v>
      </c>
      <c r="E329" s="259"/>
      <c r="F329" s="259"/>
      <c r="G329" s="259"/>
      <c r="H329" s="260"/>
      <c r="I329" s="260"/>
      <c r="J329" s="259"/>
      <c r="K329" s="259"/>
    </row>
    <row r="330" spans="1:11" ht="29.25" customHeight="1">
      <c r="A330" s="293"/>
      <c r="B330" s="293"/>
      <c r="C330" s="293"/>
      <c r="D330" s="281" t="str">
        <f>HLOOKUP($U$1,Phrasing!A:A,40,FALSE)</f>
        <v>New</v>
      </c>
      <c r="E330" s="281"/>
      <c r="F330" s="282" t="str">
        <f>HLOOKUP($U$1,Phrasing!A:A,171,FALSE)</f>
        <v>Renewal</v>
      </c>
      <c r="G330" s="282"/>
      <c r="H330" s="283" t="s">
        <v>177</v>
      </c>
      <c r="I330" s="283"/>
      <c r="J330" s="284" t="s">
        <v>178</v>
      </c>
      <c r="K330" s="284"/>
    </row>
    <row r="331" spans="1:11">
      <c r="A331" s="277" t="s">
        <v>484</v>
      </c>
      <c r="B331" s="277"/>
      <c r="C331" s="82" t="s">
        <v>483</v>
      </c>
      <c r="D331" s="100" t="str">
        <f>CONCATENATE(HLOOKUP($U$1,Phrasing!A:A,46,FALSE),": ",VLOOKUP('Perpetual Pricing'!$J$1,XE!$A:$B,2,FALSE))</f>
        <v>Price: EUR</v>
      </c>
      <c r="E331" s="72" t="str">
        <f>HLOOKUP($U$1,Phrasing!A:A,43,FALSE)</f>
        <v>Part Number</v>
      </c>
      <c r="F331" s="99" t="s">
        <v>12</v>
      </c>
      <c r="G331" s="72" t="str">
        <f>HLOOKUP($U$1,Phrasing!A:A,43,FALSE)</f>
        <v>Part Number</v>
      </c>
      <c r="H331" s="99" t="s">
        <v>12</v>
      </c>
      <c r="I331" s="72" t="str">
        <f>HLOOKUP($U$1,Phrasing!A:A,43,FALSE)</f>
        <v>Part Number</v>
      </c>
      <c r="J331" s="99" t="s">
        <v>12</v>
      </c>
      <c r="K331" s="72" t="str">
        <f>HLOOKUP($U$1,Phrasing!A:A,43,FALSE)</f>
        <v>Part Number</v>
      </c>
    </row>
    <row r="332" spans="1:11">
      <c r="A332" s="296" t="s">
        <v>429</v>
      </c>
      <c r="B332" s="296"/>
      <c r="C332" s="83">
        <v>1</v>
      </c>
      <c r="D332" s="85" t="str">
        <f>TEXT(ROUND(VLOOKUP('Perpetual Pricing'!$J$2,XE!$M$5:$N$6,2,FALSE)*BASE!D331*VLOOKUP('Perpetual Pricing'!$J$1,XE!$A:$F,6,FALSE)* (HLOOKUP($J$3,PARTNERPROGRAM!$D$7:$H$8,2,FALSE)),VLOOKUP('Perpetual Pricing'!$J$1,XE!$A:$H,8,FALSE)),VLOOKUP('Perpetual Pricing'!$J$1,XE!$A:$G,7,FALSE))</f>
        <v>39,9500</v>
      </c>
      <c r="E332" s="42" t="str">
        <f>CONCATENATE(LEFT(BASE!E331,6),VLOOKUP('Perpetual Pricing'!$J$1,XE!$A:$C,3,FALSE),MID(BASE!E331,9,1),IF('Perpetual Pricing'!$J$2="Standard","S","G"),RIGHT(BASE!E331,7))</f>
        <v>PDSK00EUSS0100ZZZ</v>
      </c>
      <c r="F332" s="287" t="s">
        <v>40</v>
      </c>
      <c r="G332" s="287"/>
      <c r="H332" s="287" t="s">
        <v>40</v>
      </c>
      <c r="I332" s="287"/>
      <c r="J332" s="287" t="s">
        <v>40</v>
      </c>
      <c r="K332" s="287"/>
    </row>
    <row r="333" spans="1:11">
      <c r="A333" s="296"/>
      <c r="B333" s="296"/>
      <c r="C333" s="83">
        <v>5</v>
      </c>
      <c r="D333" s="85" t="str">
        <f>TEXT(ROUND(VLOOKUP('Perpetual Pricing'!$J$2,XE!$M$5:$N$6,2,FALSE)*BASE!D332*VLOOKUP('Perpetual Pricing'!$J$1,XE!$A:$F,6,FALSE)* (HLOOKUP($J$3,PARTNERPROGRAM!$D$7:$H$8,2,FALSE)),VLOOKUP('Perpetual Pricing'!$J$1,XE!$A:$H,8,FALSE)),VLOOKUP('Perpetual Pricing'!$J$1,XE!$A:$G,7,FALSE))</f>
        <v>179,7700</v>
      </c>
      <c r="E333" s="42" t="str">
        <f>CONCATENATE(LEFT(BASE!E332,6),VLOOKUP('Perpetual Pricing'!$J$1,XE!$A:$C,3,FALSE),MID(BASE!E332,9,1),IF('Perpetual Pricing'!$J$2="Standard","S","G"),RIGHT(BASE!E332,7))</f>
        <v>PDSK00EUSS0500ZZZ</v>
      </c>
      <c r="F333" s="287"/>
      <c r="G333" s="287"/>
      <c r="H333" s="287"/>
      <c r="I333" s="287"/>
      <c r="J333" s="287"/>
      <c r="K333" s="287"/>
    </row>
    <row r="334" spans="1:11">
      <c r="A334" s="286" t="s">
        <v>432</v>
      </c>
      <c r="B334" s="286"/>
      <c r="C334" s="83">
        <v>1</v>
      </c>
      <c r="D334" s="85" t="str">
        <f>TEXT(ROUND(VLOOKUP('Perpetual Pricing'!$J$2,XE!$M$5:$N$6,2,FALSE)*BASE!D333*VLOOKUP('Perpetual Pricing'!$J$1,XE!$A:$F,6,FALSE)* (HLOOKUP($J$3,PARTNERPROGRAM!$D$7:$H$8,2,FALSE)),VLOOKUP('Perpetual Pricing'!$J$1,XE!$A:$H,8,FALSE)),VLOOKUP('Perpetual Pricing'!$J$1,XE!$A:$G,7,FALSE))</f>
        <v>239,6900</v>
      </c>
      <c r="E334" s="42" t="str">
        <f>CONCATENATE(LEFT(BASE!E333,6),VLOOKUP('Perpetual Pricing'!$J$1,XE!$A:$C,3,FALSE),MID(BASE!E333,9,1),IF('Perpetual Pricing'!$J$2="Standard","S","G"),RIGHT(BASE!E333,7))</f>
        <v>PENT00EUSS0100ZZZ</v>
      </c>
      <c r="F334" s="287"/>
      <c r="G334" s="287"/>
      <c r="H334" s="287"/>
      <c r="I334" s="287"/>
      <c r="J334" s="287"/>
      <c r="K334" s="287"/>
    </row>
    <row r="335" spans="1:11">
      <c r="A335" s="286"/>
      <c r="B335" s="286"/>
      <c r="C335" s="83">
        <v>5</v>
      </c>
      <c r="D335" s="85" t="str">
        <f>TEXT(ROUND(VLOOKUP('Perpetual Pricing'!$J$2,XE!$M$5:$N$6,2,FALSE)*BASE!D334*VLOOKUP('Perpetual Pricing'!$J$1,XE!$A:$F,6,FALSE)* (HLOOKUP($J$3,PARTNERPROGRAM!$D$7:$H$8,2,FALSE)),VLOOKUP('Perpetual Pricing'!$J$1,XE!$A:$H,8,FALSE)),VLOOKUP('Perpetual Pricing'!$J$1,XE!$A:$G,7,FALSE))</f>
        <v>1098,5900</v>
      </c>
      <c r="E335" s="42" t="str">
        <f>CONCATENATE(LEFT(BASE!E334,6),VLOOKUP('Perpetual Pricing'!$J$1,XE!$A:$C,3,FALSE),MID(BASE!E334,9,1),IF('Perpetual Pricing'!$J$2="Standard","S","G"),RIGHT(BASE!E334,7))</f>
        <v>PENT00EUSS0500ZZZ</v>
      </c>
      <c r="F335" s="287"/>
      <c r="G335" s="287"/>
      <c r="H335" s="287"/>
      <c r="I335" s="287"/>
      <c r="J335" s="287"/>
      <c r="K335" s="287"/>
    </row>
    <row r="336" spans="1:11">
      <c r="A336" s="286"/>
      <c r="B336" s="286"/>
      <c r="C336" s="83">
        <v>10</v>
      </c>
      <c r="D336" s="85" t="str">
        <f>TEXT(ROUND(VLOOKUP('Perpetual Pricing'!$J$2,XE!$M$5:$N$6,2,FALSE)*BASE!D335*VLOOKUP('Perpetual Pricing'!$J$1,XE!$A:$F,6,FALSE)* (HLOOKUP($J$3,PARTNERPROGRAM!$D$7:$H$8,2,FALSE)),VLOOKUP('Perpetual Pricing'!$J$1,XE!$A:$H,8,FALSE)),VLOOKUP('Perpetual Pricing'!$J$1,XE!$A:$G,7,FALSE))</f>
        <v>1997,4400</v>
      </c>
      <c r="E336" s="42" t="str">
        <f>CONCATENATE(LEFT(BASE!E335,6),VLOOKUP('Perpetual Pricing'!$J$1,XE!$A:$C,3,FALSE),MID(BASE!E335,9,1),IF('Perpetual Pricing'!$J$2="Standard","S","G"),RIGHT(BASE!E335,7))</f>
        <v>PENT00EUSS1000ZZZ</v>
      </c>
      <c r="F336" s="287"/>
      <c r="G336" s="287"/>
      <c r="H336" s="287"/>
      <c r="I336" s="287"/>
      <c r="J336" s="287"/>
      <c r="K336" s="287"/>
    </row>
    <row r="337" spans="1:11">
      <c r="A337" s="44" t="s">
        <v>436</v>
      </c>
      <c r="B337" s="45"/>
      <c r="C337" s="50"/>
      <c r="D337" s="84"/>
      <c r="E337" s="36"/>
      <c r="F337" s="35"/>
      <c r="G337" s="36"/>
      <c r="H337" s="35"/>
      <c r="I337" s="36"/>
      <c r="J337" s="35"/>
      <c r="K337" s="36"/>
    </row>
    <row r="338" spans="1:11">
      <c r="A338" s="7"/>
      <c r="B338" s="7"/>
      <c r="C338" s="7"/>
      <c r="D338" s="1"/>
      <c r="E338" s="9"/>
      <c r="F338" s="1"/>
      <c r="G338" s="9"/>
      <c r="H338" s="1"/>
      <c r="I338" s="9"/>
      <c r="J338" s="1"/>
      <c r="K338" s="9"/>
    </row>
    <row r="339" spans="1:11" ht="20.25">
      <c r="A339" s="215" t="s">
        <v>527</v>
      </c>
      <c r="B339" s="31"/>
      <c r="C339" s="31"/>
      <c r="D339" s="31"/>
      <c r="E339" s="31"/>
      <c r="F339" s="10"/>
      <c r="G339" s="10"/>
      <c r="H339" s="10"/>
      <c r="I339" s="10"/>
      <c r="J339" s="10"/>
      <c r="K339" s="10"/>
    </row>
    <row r="340" spans="1:11" ht="15">
      <c r="A340" s="294"/>
      <c r="B340" s="294"/>
      <c r="C340" s="295"/>
      <c r="D340" s="259" t="str">
        <f>CONCATENATE(IF('Perpetual Pricing'!$J$2="Standard",HLOOKUP($U$1,Phrasing!A:A,48,FALSE),IF('Perpetual Pricing'!$J$2="Gov/Edu/NonProfit",HLOOKUP($U$1,Phrasing!A:A,49,FALSE),"???"))," - ",$J$3,, " - ",VLOOKUP($J$3,PARTNERPROGRAM!$U$5:$V$9,2,FALSE))</f>
        <v>Standard Pricing - Non Partner - SRP</v>
      </c>
      <c r="E340" s="259"/>
      <c r="F340" s="259"/>
      <c r="G340" s="259"/>
      <c r="H340" s="260"/>
      <c r="I340" s="260"/>
      <c r="J340" s="259"/>
      <c r="K340" s="259"/>
    </row>
    <row r="341" spans="1:11" ht="23.25" customHeight="1">
      <c r="A341" s="295"/>
      <c r="B341" s="295"/>
      <c r="C341" s="295"/>
      <c r="D341" s="281" t="str">
        <f>HLOOKUP($U$1,Phrasing!A:A,40,FALSE)</f>
        <v>New</v>
      </c>
      <c r="E341" s="281"/>
      <c r="F341" s="282" t="str">
        <f>HLOOKUP($U$1,Phrasing!A:A,171,FALSE)</f>
        <v>Renewal</v>
      </c>
      <c r="G341" s="282"/>
      <c r="H341" s="283" t="s">
        <v>177</v>
      </c>
      <c r="I341" s="283"/>
      <c r="J341" s="284" t="s">
        <v>178</v>
      </c>
      <c r="K341" s="284"/>
    </row>
    <row r="342" spans="1:11">
      <c r="A342" s="257" t="s">
        <v>103</v>
      </c>
      <c r="B342" s="257"/>
      <c r="C342" s="257"/>
      <c r="D342" s="100" t="str">
        <f>CONCATENATE(HLOOKUP($U$1,Phrasing!A:A,46,FALSE),": ",VLOOKUP('Perpetual Pricing'!$J$1,XE!$A:$B,2,FALSE))</f>
        <v>Price: EUR</v>
      </c>
      <c r="E342" s="72" t="str">
        <f>HLOOKUP($U$1,Phrasing!A:A,43,FALSE)</f>
        <v>Part Number</v>
      </c>
      <c r="F342" s="72" t="s">
        <v>12</v>
      </c>
      <c r="G342" s="72" t="str">
        <f>HLOOKUP($U$1,Phrasing!A:A,43,FALSE)</f>
        <v>Part Number</v>
      </c>
      <c r="H342" s="72" t="s">
        <v>12</v>
      </c>
      <c r="I342" s="72" t="str">
        <f>HLOOKUP($U$1,Phrasing!A:A,43,FALSE)</f>
        <v>Part Number</v>
      </c>
      <c r="J342" s="99" t="s">
        <v>12</v>
      </c>
      <c r="K342" s="72" t="str">
        <f>HLOOKUP($U$1,Phrasing!A:A,43,FALSE)</f>
        <v>Part Number</v>
      </c>
    </row>
    <row r="343" spans="1:11">
      <c r="A343" s="301" t="s">
        <v>439</v>
      </c>
      <c r="B343" s="301"/>
      <c r="C343" s="301"/>
      <c r="D343" s="85" t="str">
        <f>IF('Perpetual Pricing'!$J$1 ="Japanese Yen",TEXT(2000,VLOOKUP('Perpetual Pricing'!$J$1,XE!$A:$G,7,FALSE)), TEXT(ROUND(BASE!D342*VLOOKUP('Perpetual Pricing'!$J$1,XE!$A:$F,6,FALSE),VLOOKUP('Perpetual Pricing'!$J$1,XE!$A:$H,8,FALSE)),VLOOKUP('Perpetual Pricing'!$J$1,XE!$A:$G,7,FALSE)))</f>
        <v>3,9900</v>
      </c>
      <c r="E343" s="42" t="str">
        <f>CONCATENATE(LEFT(BASE!E342,6),VLOOKUP('Perpetual Pricing'!$J$1,XE!$A:$C,3,FALSE),MID(BASE!E342,9,1),IF('Perpetual Pricing'!$J$2="SRP","S","S"),RIGHT(BASE!E342,7))</f>
        <v>SSPS50EUXS0100ZZZ</v>
      </c>
      <c r="F343" s="302" t="s">
        <v>40</v>
      </c>
      <c r="G343" s="302"/>
      <c r="H343" s="302" t="s">
        <v>40</v>
      </c>
      <c r="I343" s="302"/>
      <c r="J343" s="287" t="s">
        <v>40</v>
      </c>
      <c r="K343" s="287"/>
    </row>
    <row r="344" spans="1:11">
      <c r="A344" s="301" t="s">
        <v>441</v>
      </c>
      <c r="B344" s="301"/>
      <c r="C344" s="301"/>
      <c r="D344" s="85" t="str">
        <f>IF('Perpetual Pricing'!$J$1 ="Japanese Yen",TEXT(2000,VLOOKUP('Perpetual Pricing'!$J$1,XE!$A:$G,7,FALSE)), TEXT(ROUND(BASE!D343*VLOOKUP('Perpetual Pricing'!$J$1,XE!$A:$F,6,FALSE),VLOOKUP('Perpetual Pricing'!$J$1,XE!$A:$H,8,FALSE)),VLOOKUP('Perpetual Pricing'!$J$1,XE!$A:$G,7,FALSE)))</f>
        <v>3,9900</v>
      </c>
      <c r="E344" s="42" t="str">
        <f>CONCATENATE(LEFT(BASE!E343,6),VLOOKUP('Perpetual Pricing'!$J$1,XE!$A:$C,3,FALSE),MID(BASE!E343,9,1),IF('Perpetual Pricing'!$J$2="SRP","S","S"),RIGHT(BASE!E343,7))</f>
        <v>DSPD50EUXS0100ZZZ</v>
      </c>
      <c r="F344" s="302"/>
      <c r="G344" s="302"/>
      <c r="H344" s="302"/>
      <c r="I344" s="302"/>
      <c r="J344" s="287"/>
      <c r="K344" s="287"/>
    </row>
    <row r="345" spans="1:11">
      <c r="A345" s="303" t="s">
        <v>443</v>
      </c>
      <c r="B345" s="303"/>
      <c r="C345" s="303"/>
      <c r="D345" s="85" t="str">
        <f>IF('Perpetual Pricing'!$J$1 ="Japanese Yen",TEXT(2000,VLOOKUP('Perpetual Pricing'!$J$1,XE!$A:$G,7,FALSE)), TEXT(ROUND(BASE!D344*VLOOKUP('Perpetual Pricing'!$J$1,XE!$A:$F,6,FALSE),VLOOKUP('Perpetual Pricing'!$J$1,XE!$A:$H,8,FALSE)),VLOOKUP('Perpetual Pricing'!$J$1,XE!$A:$G,7,FALSE)))</f>
        <v>3,9900</v>
      </c>
      <c r="E345" s="42" t="str">
        <f>CONCATENATE(LEFT(BASE!E344,6),VLOOKUP('Perpetual Pricing'!$J$1,XE!$A:$C,3,FALSE),MID(BASE!E344,9,1),IF('Perpetual Pricing'!$J$2="SRP","S","S"),RIGHT(BASE!E344,7))</f>
        <v>BSBS50EUXS0100ZZZ</v>
      </c>
      <c r="F345" s="302"/>
      <c r="G345" s="302"/>
      <c r="H345" s="302"/>
      <c r="I345" s="302"/>
      <c r="J345" s="287"/>
      <c r="K345" s="287"/>
    </row>
    <row r="346" spans="1:11">
      <c r="A346" s="303" t="s">
        <v>445</v>
      </c>
      <c r="B346" s="303"/>
      <c r="C346" s="303"/>
      <c r="D346" s="85" t="str">
        <f>IF('Perpetual Pricing'!$J$1 ="Japanese Yen",TEXT(2000,VLOOKUP('Perpetual Pricing'!$J$1,XE!$A:$G,7,FALSE)), TEXT(ROUND(BASE!D345*VLOOKUP('Perpetual Pricing'!$J$1,XE!$A:$F,6,FALSE),VLOOKUP('Perpetual Pricing'!$J$1,XE!$A:$H,8,FALSE)),VLOOKUP('Perpetual Pricing'!$J$1,XE!$A:$G,7,FALSE)))</f>
        <v>3,9900</v>
      </c>
      <c r="E346" s="42" t="str">
        <f>CONCATENATE(LEFT(BASE!E345,6),VLOOKUP('Perpetual Pricing'!$J$1,XE!$A:$C,3,FALSE),MID(BASE!E345,9,1),IF('Perpetual Pricing'!$J$2="SRP","S","S"),RIGHT(BASE!E345,7))</f>
        <v>GULM60EUXS0100ZZZ</v>
      </c>
      <c r="F346" s="302"/>
      <c r="G346" s="302"/>
      <c r="H346" s="302"/>
      <c r="I346" s="302"/>
      <c r="J346" s="287"/>
      <c r="K346" s="287"/>
    </row>
    <row r="347" spans="1:11">
      <c r="A347" s="7"/>
      <c r="B347" s="7"/>
      <c r="C347" s="8"/>
      <c r="D347" s="1"/>
      <c r="E347" s="9"/>
      <c r="F347" s="1"/>
      <c r="G347" s="9"/>
      <c r="H347" s="1"/>
      <c r="I347" s="9"/>
      <c r="J347" s="1"/>
      <c r="K347" s="9"/>
    </row>
    <row r="348" spans="1:11" ht="20.25">
      <c r="A348" s="215" t="s">
        <v>526</v>
      </c>
      <c r="B348" s="32"/>
      <c r="C348" s="32"/>
      <c r="D348" s="9"/>
      <c r="E348" s="9"/>
      <c r="F348" s="9"/>
      <c r="G348" s="9"/>
      <c r="H348" s="9"/>
      <c r="I348" s="9"/>
      <c r="J348" s="9"/>
      <c r="K348" s="13"/>
    </row>
    <row r="349" spans="1:11" ht="15.75" customHeight="1">
      <c r="A349" s="253" t="s">
        <v>2</v>
      </c>
      <c r="B349" s="253"/>
      <c r="C349" s="254"/>
      <c r="D349" s="259" t="str">
        <f>CONCATENATE(IF('Perpetual Pricing'!$J$2="Standard",HLOOKUP($U$1,Phrasing!A:A,48,FALSE),IF('Perpetual Pricing'!$J$2="Gov/Edu/NonProfit",HLOOKUP($U$1,Phrasing!A:A,49,FALSE),"???"))," - ",$J$3,, " - ",VLOOKUP($J$3,PARTNERPROGRAM!$U$5:$V$9,2,FALSE))</f>
        <v>Standard Pricing - Non Partner - SRP</v>
      </c>
      <c r="E349" s="259"/>
      <c r="F349" s="259"/>
      <c r="G349" s="259"/>
      <c r="H349" s="260"/>
      <c r="I349" s="260"/>
      <c r="J349" s="259"/>
      <c r="K349" s="259"/>
    </row>
    <row r="350" spans="1:11" ht="12.75" customHeight="1">
      <c r="A350" s="253"/>
      <c r="B350" s="253"/>
      <c r="C350" s="254"/>
      <c r="D350" s="235" t="str">
        <f>HLOOKUP($U$1,Phrasing!A:A,40,FALSE)</f>
        <v>New</v>
      </c>
      <c r="E350" s="236"/>
      <c r="F350" s="237" t="str">
        <f>HLOOKUP($U$1,Phrasing!A:A,158,FALSE)</f>
        <v>Upgrade</v>
      </c>
      <c r="G350" s="238"/>
      <c r="H350" s="230" t="str">
        <f>HLOOKUP($U$1,Phrasing!A:A,170,FALSE)</f>
        <v>1Yr Maintenance</v>
      </c>
      <c r="I350" s="231"/>
      <c r="J350" s="239" t="s">
        <v>178</v>
      </c>
      <c r="K350" s="240"/>
    </row>
    <row r="351" spans="1:11">
      <c r="A351" s="253"/>
      <c r="B351" s="253"/>
      <c r="C351" s="254"/>
      <c r="D351" s="243" t="str">
        <f>HLOOKUP($U$1,Phrasing!A:A,23,FALSE)</f>
        <v>Includes one year of Maintenance</v>
      </c>
      <c r="E351" s="244"/>
      <c r="F351" s="245" t="str">
        <f>HLOOKUP($U$1,Phrasing!A:A,23,FALSE)</f>
        <v>Includes one year of Maintenance</v>
      </c>
      <c r="G351" s="246"/>
      <c r="H351" s="228" t="str">
        <f>HLOOKUP($U$1,Phrasing!A:A,171,FALSE)</f>
        <v>Renewal</v>
      </c>
      <c r="I351" s="229"/>
      <c r="J351" s="241"/>
      <c r="K351" s="242"/>
    </row>
    <row r="352" spans="1:11">
      <c r="A352" s="211" t="str">
        <f>HLOOKUP($U$1,Phrasing!A:A,50,FALSE)</f>
        <v>Quantity</v>
      </c>
      <c r="B352" s="268" t="str">
        <f>HLOOKUP($U$1,Phrasing!A:A,18,FALSE)</f>
        <v>Discount Level</v>
      </c>
      <c r="C352" s="268"/>
      <c r="D352" s="100" t="str">
        <f>CONCATENATE(HLOOKUP($U$1,Phrasing!A:A,46,FALSE),": ",VLOOKUP('Perpetual Pricing'!$J$1,XE!$A:$B,2,FALSE))</f>
        <v>Price: EUR</v>
      </c>
      <c r="E352" s="75" t="str">
        <f>HLOOKUP($U$1,Phrasing!A:A,43,FALSE)</f>
        <v>Part Number</v>
      </c>
      <c r="F352" s="100" t="str">
        <f>CONCATENATE(HLOOKUP($U$1,Phrasing!A:A,46,FALSE),": ",VLOOKUP('Perpetual Pricing'!$J$1,XE!$A:$B,2,FALSE))</f>
        <v>Price: EUR</v>
      </c>
      <c r="G352" s="75" t="str">
        <f>HLOOKUP($U$1,Phrasing!A:A,43,FALSE)</f>
        <v>Part Number</v>
      </c>
      <c r="H352" s="100" t="str">
        <f>CONCATENATE(HLOOKUP($U$1,Phrasing!A:A,46,FALSE),": ",VLOOKUP('Perpetual Pricing'!$J$1,XE!$A:$B,2,FALSE))</f>
        <v>Price: EUR</v>
      </c>
      <c r="I352" s="72" t="str">
        <f>HLOOKUP($U$1,Phrasing!A:A,43,FALSE)</f>
        <v>Part Number</v>
      </c>
      <c r="J352" s="100" t="str">
        <f>CONCATENATE(HLOOKUP($U$1,Phrasing!A:A,46,FALSE),": ",VLOOKUP('Perpetual Pricing'!$J$1,XE!$A:$B,2,FALSE))</f>
        <v>Price: EUR</v>
      </c>
      <c r="K352" s="75" t="str">
        <f>HLOOKUP($U$1,Phrasing!A:A,43,FALSE)</f>
        <v>Part Number</v>
      </c>
    </row>
    <row r="353" spans="1:11">
      <c r="A353" s="40" t="s">
        <v>555</v>
      </c>
      <c r="B353" s="269" t="s">
        <v>552</v>
      </c>
      <c r="C353" s="269"/>
      <c r="D353" s="85" t="str">
        <f>TEXT(ROUND(VLOOKUP('Perpetual Pricing'!$J$2,XE!$M$5:$N$6,2,FALSE)*BASE!D352*VLOOKUP('Perpetual Pricing'!$J$1,XE!$A:$F,6,FALSE)* (HLOOKUP($J$3,PARTNERPROGRAM!$D$7:$H$8,2,FALSE)),VLOOKUP('Perpetual Pricing'!$J$1,XE!$A:$H,8,FALSE)),VLOOKUP('Perpetual Pricing'!$J$1,XE!$A:$G,7,FALSE))</f>
        <v>238,8900</v>
      </c>
      <c r="E353" s="42" t="str">
        <f>CONCATENATE(LEFT(BASE!E352,6),VLOOKUP('Perpetual Pricing'!$J$1,XE!$A:$C,3,FALSE),MID(BASE!E352,9,1),IF('Perpetual Pricing'!$J$2="Standard","S","G"),RIGHT(BASE!E352,7))</f>
        <v>CSST70EUPS0100ZZN</v>
      </c>
      <c r="F353" s="85" t="str">
        <f>TEXT(ROUND(VLOOKUP('Perpetual Pricing'!$J$2,XE!$M$5:$N$6,2,FALSE)*BASE!F352*VLOOKUP('Perpetual Pricing'!$J$1,XE!$A:$F,6,FALSE)* (HLOOKUP($J$3,PARTNERPROGRAM!$D$7:$H$8,2,FALSE)),VLOOKUP('Perpetual Pricing'!$J$1,XE!$A:$H,8,FALSE)),VLOOKUP('Perpetual Pricing'!$J$1,XE!$A:$G,7,FALSE))</f>
        <v>119,4500</v>
      </c>
      <c r="G353" s="42" t="str">
        <f>CONCATENATE(LEFT(BASE!G352,6),VLOOKUP('Perpetual Pricing'!$J$1,XE!$A:$C,3,FALSE),MID(BASE!G352,9,1),IF('Perpetual Pricing'!$J$2="Standard","S","G"),RIGHT(BASE!G352,7))</f>
        <v>CSST70EUUS0100ZZN</v>
      </c>
      <c r="H353" s="85" t="str">
        <f>TEXT(ROUND(VLOOKUP('Perpetual Pricing'!$J$2,XE!$M$5:$N$6,2,FALSE)*BASE!H352*VLOOKUP('Perpetual Pricing'!$J$1,XE!$A:$F,6,FALSE)* (HLOOKUP($J$3,PARTNERPROGRAM!$D$7:$H$8,2,FALSE)),VLOOKUP('Perpetual Pricing'!$J$1,XE!$A:$H,8,FALSE)),VLOOKUP('Perpetual Pricing'!$J$1,XE!$A:$G,7,FALSE))</f>
        <v>47,7800</v>
      </c>
      <c r="I353" s="42" t="str">
        <f>CONCATENATE(LEFT(BASE!I352,6),VLOOKUP('Perpetual Pricing'!$J$1,XE!$A:$C,3,FALSE),MID(BASE!I352,9,1),IF('Perpetual Pricing'!$J$2="Standard","S","G"),RIGHT(BASE!I352,7))</f>
        <v>CSST70EUMS011YZZN</v>
      </c>
      <c r="J353" s="85" t="str">
        <f>TEXT(ROUND(VLOOKUP('Perpetual Pricing'!$J$2,XE!$M$5:$N$6,2,FALSE)*BASE!J352*VLOOKUP('Perpetual Pricing'!$J$1,XE!$A:$F,6,FALSE)* (HLOOKUP($J$3,PARTNERPROGRAM!$D$7:$H$8,2,FALSE)),VLOOKUP('Perpetual Pricing'!$J$1,XE!$A:$H,8,FALSE)),VLOOKUP('Perpetual Pricing'!$J$1,XE!$A:$G,7,FALSE))</f>
        <v>35,8300</v>
      </c>
      <c r="K353" s="42" t="str">
        <f>CONCATENATE(LEFT(BASE!K352,6),VLOOKUP('Perpetual Pricing'!$J$1,XE!$A:$C,3,FALSE),MID(BASE!K352,9,1),IF('Perpetual Pricing'!$J$2="Standard","S","G"),RIGHT(BASE!K352,7))</f>
        <v>CSST70EUSS011YZZN</v>
      </c>
    </row>
    <row r="354" spans="1:11">
      <c r="A354" s="40" t="s">
        <v>556</v>
      </c>
      <c r="B354" s="269" t="s">
        <v>553</v>
      </c>
      <c r="C354" s="269"/>
      <c r="D354" s="85" t="str">
        <f>TEXT(ROUND(VLOOKUP('Perpetual Pricing'!$J$2,XE!$M$5:$N$6,2,FALSE)*BASE!D353*VLOOKUP('Perpetual Pricing'!$J$1,XE!$A:$F,6,FALSE)* (HLOOKUP($J$3,PARTNERPROGRAM!$D$7:$H$8,2,FALSE)),VLOOKUP('Perpetual Pricing'!$J$1,XE!$A:$H,8,FALSE)),VLOOKUP('Perpetual Pricing'!$J$1,XE!$A:$G,7,FALSE))</f>
        <v>217,3900</v>
      </c>
      <c r="E354" s="42" t="str">
        <f>CONCATENATE(LEFT(BASE!E353,6),VLOOKUP('Perpetual Pricing'!$J$1,XE!$A:$C,3,FALSE),MID(BASE!E353,9,1),IF('Perpetual Pricing'!$J$2="Standard","S","G"),RIGHT(BASE!E353,7))</f>
        <v>CSST70EUPS0100ZZO</v>
      </c>
      <c r="F354" s="85" t="str">
        <f>TEXT(ROUND(VLOOKUP('Perpetual Pricing'!$J$2,XE!$M$5:$N$6,2,FALSE)*BASE!F353*VLOOKUP('Perpetual Pricing'!$J$1,XE!$A:$F,6,FALSE)* (HLOOKUP($J$3,PARTNERPROGRAM!$D$7:$H$8,2,FALSE)),VLOOKUP('Perpetual Pricing'!$J$1,XE!$A:$H,8,FALSE)),VLOOKUP('Perpetual Pricing'!$J$1,XE!$A:$G,7,FALSE))</f>
        <v>108,700</v>
      </c>
      <c r="G354" s="42" t="str">
        <f>CONCATENATE(LEFT(BASE!G353,6),VLOOKUP('Perpetual Pricing'!$J$1,XE!$A:$C,3,FALSE),MID(BASE!G353,9,1),IF('Perpetual Pricing'!$J$2="Standard","S","G"),RIGHT(BASE!G353,7))</f>
        <v>CSST70EUUS0100ZZO</v>
      </c>
      <c r="H354" s="85" t="str">
        <f>TEXT(ROUND(VLOOKUP('Perpetual Pricing'!$J$2,XE!$M$5:$N$6,2,FALSE)*BASE!H353*VLOOKUP('Perpetual Pricing'!$J$1,XE!$A:$F,6,FALSE)* (HLOOKUP($J$3,PARTNERPROGRAM!$D$7:$H$8,2,FALSE)),VLOOKUP('Perpetual Pricing'!$J$1,XE!$A:$H,8,FALSE)),VLOOKUP('Perpetual Pricing'!$J$1,XE!$A:$G,7,FALSE))</f>
        <v>43,4800</v>
      </c>
      <c r="I354" s="42" t="str">
        <f>CONCATENATE(LEFT(BASE!I353,6),VLOOKUP('Perpetual Pricing'!$J$1,XE!$A:$C,3,FALSE),MID(BASE!I353,9,1),IF('Perpetual Pricing'!$J$2="Standard","S","G"),RIGHT(BASE!I353,7))</f>
        <v>CSST70EUMS011YZZO</v>
      </c>
      <c r="J354" s="85" t="str">
        <f>TEXT(ROUND(VLOOKUP('Perpetual Pricing'!$J$2,XE!$M$5:$N$6,2,FALSE)*BASE!J353*VLOOKUP('Perpetual Pricing'!$J$1,XE!$A:$F,6,FALSE)* (HLOOKUP($J$3,PARTNERPROGRAM!$D$7:$H$8,2,FALSE)),VLOOKUP('Perpetual Pricing'!$J$1,XE!$A:$H,8,FALSE)),VLOOKUP('Perpetual Pricing'!$J$1,XE!$A:$G,7,FALSE))</f>
        <v>32,6100</v>
      </c>
      <c r="K354" s="42" t="str">
        <f>CONCATENATE(LEFT(BASE!K353,6),VLOOKUP('Perpetual Pricing'!$J$1,XE!$A:$C,3,FALSE),MID(BASE!K353,9,1),IF('Perpetual Pricing'!$J$2="Standard","S","G"),RIGHT(BASE!K353,7))</f>
        <v>CSST70EUSS011YZZO</v>
      </c>
    </row>
    <row r="355" spans="1:11">
      <c r="A355" s="40" t="s">
        <v>557</v>
      </c>
      <c r="B355" s="269" t="s">
        <v>554</v>
      </c>
      <c r="C355" s="269"/>
      <c r="D355" s="85" t="str">
        <f>TEXT(ROUND(VLOOKUP('Perpetual Pricing'!$J$2,XE!$M$5:$N$6,2,FALSE)*BASE!D354*VLOOKUP('Perpetual Pricing'!$J$1,XE!$A:$F,6,FALSE)* (HLOOKUP($J$3,PARTNERPROGRAM!$D$7:$H$8,2,FALSE)),VLOOKUP('Perpetual Pricing'!$J$1,XE!$A:$H,8,FALSE)),VLOOKUP('Perpetual Pricing'!$J$1,XE!$A:$G,7,FALSE))</f>
        <v>209,7500</v>
      </c>
      <c r="E355" s="42" t="str">
        <f>CONCATENATE(LEFT(BASE!E354,6),VLOOKUP('Perpetual Pricing'!$J$1,XE!$A:$C,3,FALSE),MID(BASE!E354,9,1),IF('Perpetual Pricing'!$J$2="Standard","S","G"),RIGHT(BASE!E354,7))</f>
        <v>CSST70EUPS0100ZZP</v>
      </c>
      <c r="F355" s="85" t="str">
        <f>TEXT(ROUND(VLOOKUP('Perpetual Pricing'!$J$2,XE!$M$5:$N$6,2,FALSE)*BASE!F354*VLOOKUP('Perpetual Pricing'!$J$1,XE!$A:$F,6,FALSE)* (HLOOKUP($J$3,PARTNERPROGRAM!$D$7:$H$8,2,FALSE)),VLOOKUP('Perpetual Pricing'!$J$1,XE!$A:$H,8,FALSE)),VLOOKUP('Perpetual Pricing'!$J$1,XE!$A:$G,7,FALSE))</f>
        <v>104,8700</v>
      </c>
      <c r="G355" s="42" t="str">
        <f>CONCATENATE(LEFT(BASE!G354,6),VLOOKUP('Perpetual Pricing'!$J$1,XE!$A:$C,3,FALSE),MID(BASE!G354,9,1),IF('Perpetual Pricing'!$J$2="Standard","S","G"),RIGHT(BASE!G354,7))</f>
        <v>CSST70EUUS0100ZZP</v>
      </c>
      <c r="H355" s="85" t="str">
        <f>TEXT(ROUND(VLOOKUP('Perpetual Pricing'!$J$2,XE!$M$5:$N$6,2,FALSE)*BASE!H354*VLOOKUP('Perpetual Pricing'!$J$1,XE!$A:$F,6,FALSE)* (HLOOKUP($J$3,PARTNERPROGRAM!$D$7:$H$8,2,FALSE)),VLOOKUP('Perpetual Pricing'!$J$1,XE!$A:$H,8,FALSE)),VLOOKUP('Perpetual Pricing'!$J$1,XE!$A:$G,7,FALSE))</f>
        <v>41,9500</v>
      </c>
      <c r="I355" s="42" t="str">
        <f>CONCATENATE(LEFT(BASE!I354,6),VLOOKUP('Perpetual Pricing'!$J$1,XE!$A:$C,3,FALSE),MID(BASE!I354,9,1),IF('Perpetual Pricing'!$J$2="Standard","S","G"),RIGHT(BASE!I354,7))</f>
        <v>CSST70EUMS011YZZP</v>
      </c>
      <c r="J355" s="85" t="str">
        <f>TEXT(ROUND(VLOOKUP('Perpetual Pricing'!$J$2,XE!$M$5:$N$6,2,FALSE)*BASE!J354*VLOOKUP('Perpetual Pricing'!$J$1,XE!$A:$F,6,FALSE)* (HLOOKUP($J$3,PARTNERPROGRAM!$D$7:$H$8,2,FALSE)),VLOOKUP('Perpetual Pricing'!$J$1,XE!$A:$H,8,FALSE)),VLOOKUP('Perpetual Pricing'!$J$1,XE!$A:$G,7,FALSE))</f>
        <v>31,4600</v>
      </c>
      <c r="K355" s="42" t="str">
        <f>CONCATENATE(LEFT(BASE!K354,6),VLOOKUP('Perpetual Pricing'!$J$1,XE!$A:$C,3,FALSE),MID(BASE!K354,9,1),IF('Perpetual Pricing'!$J$2="Standard","S","G"),RIGHT(BASE!K354,7))</f>
        <v>CSST70EUSS011YZZP</v>
      </c>
    </row>
    <row r="11289" ht="12.75" hidden="1" customHeight="1"/>
    <row r="11290" ht="12.75" hidden="1" customHeight="1"/>
    <row r="11291" ht="12.75" hidden="1" customHeight="1"/>
    <row r="11292" ht="12.75" hidden="1" customHeight="1"/>
    <row r="11293" ht="12.75" hidden="1" customHeight="1"/>
    <row r="11294" ht="12.75" hidden="1" customHeight="1"/>
    <row r="11295" ht="12.75" hidden="1" customHeight="1"/>
    <row r="11296" ht="12.75" hidden="1" customHeight="1"/>
    <row r="11297" ht="12.75" hidden="1" customHeight="1"/>
    <row r="11298" ht="12.75" hidden="1" customHeight="1"/>
    <row r="11299" ht="12.75" hidden="1" customHeight="1"/>
    <row r="11300" ht="12.75" hidden="1" customHeight="1"/>
    <row r="11301" ht="12.75" hidden="1" customHeight="1"/>
    <row r="11302" ht="12.75" hidden="1" customHeight="1"/>
    <row r="11303" ht="12.75" hidden="1" customHeight="1"/>
    <row r="11304" ht="12.75" hidden="1" customHeight="1"/>
    <row r="11305" ht="12.75" hidden="1" customHeight="1"/>
    <row r="11306" ht="12.75" hidden="1" customHeight="1"/>
    <row r="11307" ht="12.75" hidden="1" customHeight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</sheetData>
  <sheetProtection formatColumns="0" formatRows="0" selectLockedCells="1" selectUnlockedCells="1"/>
  <mergeCells count="399">
    <mergeCell ref="A87:C87"/>
    <mergeCell ref="A256:C256"/>
    <mergeCell ref="B353:C353"/>
    <mergeCell ref="B354:C354"/>
    <mergeCell ref="B355:C355"/>
    <mergeCell ref="A349:C351"/>
    <mergeCell ref="B352:C352"/>
    <mergeCell ref="A4:D5"/>
    <mergeCell ref="D349:K349"/>
    <mergeCell ref="D350:E350"/>
    <mergeCell ref="F350:G350"/>
    <mergeCell ref="J350:K351"/>
    <mergeCell ref="D351:E351"/>
    <mergeCell ref="F351:G351"/>
    <mergeCell ref="A342:C342"/>
    <mergeCell ref="A343:C343"/>
    <mergeCell ref="F343:G346"/>
    <mergeCell ref="H343:I346"/>
    <mergeCell ref="J343:K346"/>
    <mergeCell ref="A344:C344"/>
    <mergeCell ref="A345:C345"/>
    <mergeCell ref="A346:C346"/>
    <mergeCell ref="H350:I350"/>
    <mergeCell ref="H351:I351"/>
    <mergeCell ref="A340:C341"/>
    <mergeCell ref="D340:K340"/>
    <mergeCell ref="D341:E341"/>
    <mergeCell ref="F341:G341"/>
    <mergeCell ref="H341:I341"/>
    <mergeCell ref="J341:K341"/>
    <mergeCell ref="A331:B331"/>
    <mergeCell ref="A332:B333"/>
    <mergeCell ref="F332:G336"/>
    <mergeCell ref="H332:I336"/>
    <mergeCell ref="J332:K336"/>
    <mergeCell ref="A334:B336"/>
    <mergeCell ref="A329:C330"/>
    <mergeCell ref="D329:K329"/>
    <mergeCell ref="D330:E330"/>
    <mergeCell ref="F330:G330"/>
    <mergeCell ref="H330:I330"/>
    <mergeCell ref="J330:K330"/>
    <mergeCell ref="A320:C320"/>
    <mergeCell ref="A321:C321"/>
    <mergeCell ref="A322:C322"/>
    <mergeCell ref="F322:G325"/>
    <mergeCell ref="H322:I325"/>
    <mergeCell ref="A323:C323"/>
    <mergeCell ref="A324:C324"/>
    <mergeCell ref="A325:C325"/>
    <mergeCell ref="J314:K314"/>
    <mergeCell ref="A316:C316"/>
    <mergeCell ref="A317:C317"/>
    <mergeCell ref="A318:C318"/>
    <mergeCell ref="F318:G319"/>
    <mergeCell ref="H318:I319"/>
    <mergeCell ref="A319:C319"/>
    <mergeCell ref="A304:C304"/>
    <mergeCell ref="A305:C305"/>
    <mergeCell ref="A306:C306"/>
    <mergeCell ref="A307:C307"/>
    <mergeCell ref="A309:K309"/>
    <mergeCell ref="A313:C315"/>
    <mergeCell ref="D313:K313"/>
    <mergeCell ref="D314:E314"/>
    <mergeCell ref="F314:G314"/>
    <mergeCell ref="H314:I314"/>
    <mergeCell ref="A298:C298"/>
    <mergeCell ref="A299:C299"/>
    <mergeCell ref="A300:C300"/>
    <mergeCell ref="A301:C301"/>
    <mergeCell ref="A302:C302"/>
    <mergeCell ref="A303:C303"/>
    <mergeCell ref="D294:K294"/>
    <mergeCell ref="D295:E295"/>
    <mergeCell ref="F295:G295"/>
    <mergeCell ref="J295:K296"/>
    <mergeCell ref="D296:E296"/>
    <mergeCell ref="F296:G296"/>
    <mergeCell ref="H295:I295"/>
    <mergeCell ref="H296:I296"/>
    <mergeCell ref="A294:C297"/>
    <mergeCell ref="A284:C284"/>
    <mergeCell ref="A285:C285"/>
    <mergeCell ref="A286:C286"/>
    <mergeCell ref="A287:C287"/>
    <mergeCell ref="A288:C288"/>
    <mergeCell ref="F288:G288"/>
    <mergeCell ref="A277:C277"/>
    <mergeCell ref="H277:I288"/>
    <mergeCell ref="J277:K288"/>
    <mergeCell ref="A278:C278"/>
    <mergeCell ref="A279:C279"/>
    <mergeCell ref="A280:C280"/>
    <mergeCell ref="A281:C281"/>
    <mergeCell ref="A282:C282"/>
    <mergeCell ref="F282:G282"/>
    <mergeCell ref="A283:C283"/>
    <mergeCell ref="A274:C276"/>
    <mergeCell ref="D274:K274"/>
    <mergeCell ref="D275:E275"/>
    <mergeCell ref="F275:G275"/>
    <mergeCell ref="H275:I275"/>
    <mergeCell ref="J275:K275"/>
    <mergeCell ref="B264:C264"/>
    <mergeCell ref="B265:C265"/>
    <mergeCell ref="F265:G268"/>
    <mergeCell ref="H265:I268"/>
    <mergeCell ref="J265:K268"/>
    <mergeCell ref="B266:C266"/>
    <mergeCell ref="B267:C267"/>
    <mergeCell ref="B268:C268"/>
    <mergeCell ref="A261:C263"/>
    <mergeCell ref="D261:K261"/>
    <mergeCell ref="D262:E262"/>
    <mergeCell ref="F262:G262"/>
    <mergeCell ref="J262:K263"/>
    <mergeCell ref="D263:E263"/>
    <mergeCell ref="F263:G263"/>
    <mergeCell ref="A248:C250"/>
    <mergeCell ref="D248:K248"/>
    <mergeCell ref="D249:E249"/>
    <mergeCell ref="F249:G249"/>
    <mergeCell ref="J249:K250"/>
    <mergeCell ref="D250:E250"/>
    <mergeCell ref="F250:G250"/>
    <mergeCell ref="H262:I262"/>
    <mergeCell ref="H263:I263"/>
    <mergeCell ref="D240:E240"/>
    <mergeCell ref="F240:G240"/>
    <mergeCell ref="A242:C242"/>
    <mergeCell ref="F242:G242"/>
    <mergeCell ref="H242:I242"/>
    <mergeCell ref="J242:K242"/>
    <mergeCell ref="F230:G230"/>
    <mergeCell ref="A232:C232"/>
    <mergeCell ref="A233:C233"/>
    <mergeCell ref="D233:E233"/>
    <mergeCell ref="A238:C241"/>
    <mergeCell ref="D238:K238"/>
    <mergeCell ref="D239:E239"/>
    <mergeCell ref="F239:G239"/>
    <mergeCell ref="J239:K240"/>
    <mergeCell ref="F218:G221"/>
    <mergeCell ref="H218:I221"/>
    <mergeCell ref="J218:K221"/>
    <mergeCell ref="A228:C231"/>
    <mergeCell ref="D228:K228"/>
    <mergeCell ref="D229:E229"/>
    <mergeCell ref="F229:G229"/>
    <mergeCell ref="J229:K230"/>
    <mergeCell ref="D230:E230"/>
    <mergeCell ref="A194:C194"/>
    <mergeCell ref="A196:K196"/>
    <mergeCell ref="A199:C201"/>
    <mergeCell ref="D199:K199"/>
    <mergeCell ref="D200:E200"/>
    <mergeCell ref="F200:G200"/>
    <mergeCell ref="A214:C216"/>
    <mergeCell ref="D214:K214"/>
    <mergeCell ref="D215:E215"/>
    <mergeCell ref="F215:G215"/>
    <mergeCell ref="J215:K216"/>
    <mergeCell ref="D216:E216"/>
    <mergeCell ref="F216:G216"/>
    <mergeCell ref="J200:K201"/>
    <mergeCell ref="D201:E201"/>
    <mergeCell ref="F201:G201"/>
    <mergeCell ref="A207:C207"/>
    <mergeCell ref="F207:G208"/>
    <mergeCell ref="H207:I208"/>
    <mergeCell ref="J207:K208"/>
    <mergeCell ref="A208:C208"/>
    <mergeCell ref="H200:I200"/>
    <mergeCell ref="H201:I201"/>
    <mergeCell ref="H215:I215"/>
    <mergeCell ref="D188:E188"/>
    <mergeCell ref="F188:G188"/>
    <mergeCell ref="J188:K189"/>
    <mergeCell ref="D189:E189"/>
    <mergeCell ref="F189:G189"/>
    <mergeCell ref="A191:C191"/>
    <mergeCell ref="A192:C192"/>
    <mergeCell ref="A193:C193"/>
    <mergeCell ref="A187:C190"/>
    <mergeCell ref="D187:K187"/>
    <mergeCell ref="H188:I188"/>
    <mergeCell ref="H189:I189"/>
    <mergeCell ref="F178:G180"/>
    <mergeCell ref="H178:I180"/>
    <mergeCell ref="J178:K180"/>
    <mergeCell ref="A179:C179"/>
    <mergeCell ref="A180:C180"/>
    <mergeCell ref="A169:K169"/>
    <mergeCell ref="A174:C177"/>
    <mergeCell ref="D174:K174"/>
    <mergeCell ref="D175:E175"/>
    <mergeCell ref="F175:G175"/>
    <mergeCell ref="J175:K176"/>
    <mergeCell ref="D176:E176"/>
    <mergeCell ref="F176:G176"/>
    <mergeCell ref="H175:I175"/>
    <mergeCell ref="H176:I176"/>
    <mergeCell ref="F164:G166"/>
    <mergeCell ref="H164:I166"/>
    <mergeCell ref="J164:K166"/>
    <mergeCell ref="A165:C165"/>
    <mergeCell ref="A166:C166"/>
    <mergeCell ref="A156:K156"/>
    <mergeCell ref="A160:C163"/>
    <mergeCell ref="D160:K160"/>
    <mergeCell ref="D161:E161"/>
    <mergeCell ref="F161:G161"/>
    <mergeCell ref="J161:K162"/>
    <mergeCell ref="D162:E162"/>
    <mergeCell ref="F162:G162"/>
    <mergeCell ref="D151:E154"/>
    <mergeCell ref="A152:C152"/>
    <mergeCell ref="A153:C153"/>
    <mergeCell ref="A154:C154"/>
    <mergeCell ref="A144:C147"/>
    <mergeCell ref="D144:K144"/>
    <mergeCell ref="D145:E145"/>
    <mergeCell ref="F145:G145"/>
    <mergeCell ref="J145:K146"/>
    <mergeCell ref="D146:E146"/>
    <mergeCell ref="F146:G146"/>
    <mergeCell ref="H145:I145"/>
    <mergeCell ref="H146:I146"/>
    <mergeCell ref="D136:E139"/>
    <mergeCell ref="A137:C137"/>
    <mergeCell ref="A138:C138"/>
    <mergeCell ref="A139:C139"/>
    <mergeCell ref="A141:K141"/>
    <mergeCell ref="J130:K131"/>
    <mergeCell ref="D131:E131"/>
    <mergeCell ref="F131:G131"/>
    <mergeCell ref="A133:C133"/>
    <mergeCell ref="A134:C134"/>
    <mergeCell ref="A135:C135"/>
    <mergeCell ref="F122:G123"/>
    <mergeCell ref="H122:I123"/>
    <mergeCell ref="J122:K123"/>
    <mergeCell ref="A123:C123"/>
    <mergeCell ref="A129:C132"/>
    <mergeCell ref="D129:K129"/>
    <mergeCell ref="D130:E130"/>
    <mergeCell ref="F130:G130"/>
    <mergeCell ref="H130:I130"/>
    <mergeCell ref="H131:I131"/>
    <mergeCell ref="D118:K118"/>
    <mergeCell ref="D119:E119"/>
    <mergeCell ref="F119:G119"/>
    <mergeCell ref="J119:K120"/>
    <mergeCell ref="D120:E120"/>
    <mergeCell ref="F120:G120"/>
    <mergeCell ref="A109:C109"/>
    <mergeCell ref="A110:C110"/>
    <mergeCell ref="A111:C111"/>
    <mergeCell ref="F111:G111"/>
    <mergeCell ref="H111:I111"/>
    <mergeCell ref="J111:K111"/>
    <mergeCell ref="H119:I119"/>
    <mergeCell ref="H120:I120"/>
    <mergeCell ref="D105:K105"/>
    <mergeCell ref="D106:E106"/>
    <mergeCell ref="F106:G106"/>
    <mergeCell ref="J106:K107"/>
    <mergeCell ref="D107:E107"/>
    <mergeCell ref="F107:G107"/>
    <mergeCell ref="B95:C95"/>
    <mergeCell ref="B96:C96"/>
    <mergeCell ref="F96:G99"/>
    <mergeCell ref="H96:I99"/>
    <mergeCell ref="J96:K99"/>
    <mergeCell ref="B97:C97"/>
    <mergeCell ref="B98:C98"/>
    <mergeCell ref="B99:C99"/>
    <mergeCell ref="H106:I106"/>
    <mergeCell ref="H107:I107"/>
    <mergeCell ref="A79:C81"/>
    <mergeCell ref="D79:K79"/>
    <mergeCell ref="D80:E80"/>
    <mergeCell ref="F80:G80"/>
    <mergeCell ref="J80:K81"/>
    <mergeCell ref="D81:E81"/>
    <mergeCell ref="F81:G81"/>
    <mergeCell ref="H80:I80"/>
    <mergeCell ref="H81:I81"/>
    <mergeCell ref="J71:K72"/>
    <mergeCell ref="D72:E72"/>
    <mergeCell ref="F72:G72"/>
    <mergeCell ref="F74:G74"/>
    <mergeCell ref="H74:I74"/>
    <mergeCell ref="J74:K74"/>
    <mergeCell ref="D63:E63"/>
    <mergeCell ref="F63:G63"/>
    <mergeCell ref="A65:C65"/>
    <mergeCell ref="A66:C66"/>
    <mergeCell ref="D66:E66"/>
    <mergeCell ref="A70:C73"/>
    <mergeCell ref="D70:K70"/>
    <mergeCell ref="D71:E71"/>
    <mergeCell ref="F71:G71"/>
    <mergeCell ref="A61:C64"/>
    <mergeCell ref="D61:K61"/>
    <mergeCell ref="D62:E62"/>
    <mergeCell ref="F62:G62"/>
    <mergeCell ref="J62:K63"/>
    <mergeCell ref="H71:I71"/>
    <mergeCell ref="H72:I72"/>
    <mergeCell ref="B37:C37"/>
    <mergeCell ref="B38:C38"/>
    <mergeCell ref="B39:C39"/>
    <mergeCell ref="B40:C40"/>
    <mergeCell ref="B41:C41"/>
    <mergeCell ref="F52:G55"/>
    <mergeCell ref="H52:I55"/>
    <mergeCell ref="J52:K55"/>
    <mergeCell ref="F50:G50"/>
    <mergeCell ref="F38:G41"/>
    <mergeCell ref="H38:I41"/>
    <mergeCell ref="J38:K41"/>
    <mergeCell ref="A48:C50"/>
    <mergeCell ref="D48:K48"/>
    <mergeCell ref="D49:E49"/>
    <mergeCell ref="F49:G49"/>
    <mergeCell ref="J49:K50"/>
    <mergeCell ref="D50:E50"/>
    <mergeCell ref="A11:C13"/>
    <mergeCell ref="D11:K11"/>
    <mergeCell ref="D12:E12"/>
    <mergeCell ref="F12:G12"/>
    <mergeCell ref="J12:K13"/>
    <mergeCell ref="D13:E13"/>
    <mergeCell ref="F13:G13"/>
    <mergeCell ref="A34:C36"/>
    <mergeCell ref="D34:K34"/>
    <mergeCell ref="D35:E35"/>
    <mergeCell ref="F35:G35"/>
    <mergeCell ref="J35:K36"/>
    <mergeCell ref="D36:E36"/>
    <mergeCell ref="F36:G36"/>
    <mergeCell ref="A22:C24"/>
    <mergeCell ref="D22:K22"/>
    <mergeCell ref="D23:E23"/>
    <mergeCell ref="F23:G23"/>
    <mergeCell ref="J23:K24"/>
    <mergeCell ref="F24:G24"/>
    <mergeCell ref="H12:I12"/>
    <mergeCell ref="D24:E24"/>
    <mergeCell ref="B217:C217"/>
    <mergeCell ref="B218:C218"/>
    <mergeCell ref="B219:C219"/>
    <mergeCell ref="B220:C220"/>
    <mergeCell ref="B221:C221"/>
    <mergeCell ref="B51:C51"/>
    <mergeCell ref="B52:C52"/>
    <mergeCell ref="B53:C53"/>
    <mergeCell ref="B54:C54"/>
    <mergeCell ref="B55:C55"/>
    <mergeCell ref="A92:C94"/>
    <mergeCell ref="A105:C107"/>
    <mergeCell ref="A118:C120"/>
    <mergeCell ref="A122:C122"/>
    <mergeCell ref="A136:C136"/>
    <mergeCell ref="A148:C148"/>
    <mergeCell ref="A149:C149"/>
    <mergeCell ref="A150:C150"/>
    <mergeCell ref="A151:C151"/>
    <mergeCell ref="A164:C164"/>
    <mergeCell ref="A178:C178"/>
    <mergeCell ref="A183:K183"/>
    <mergeCell ref="H161:I161"/>
    <mergeCell ref="H162:I162"/>
    <mergeCell ref="H216:I216"/>
    <mergeCell ref="H229:I229"/>
    <mergeCell ref="H230:I230"/>
    <mergeCell ref="H239:I239"/>
    <mergeCell ref="H240:I240"/>
    <mergeCell ref="H249:I249"/>
    <mergeCell ref="H250:I250"/>
    <mergeCell ref="H13:I13"/>
    <mergeCell ref="H23:I23"/>
    <mergeCell ref="H24:I24"/>
    <mergeCell ref="H35:I35"/>
    <mergeCell ref="H36:I36"/>
    <mergeCell ref="H49:I49"/>
    <mergeCell ref="H50:I50"/>
    <mergeCell ref="H62:I62"/>
    <mergeCell ref="H63:I63"/>
    <mergeCell ref="D92:K92"/>
    <mergeCell ref="D93:E93"/>
    <mergeCell ref="F93:G93"/>
    <mergeCell ref="J93:K94"/>
    <mergeCell ref="D94:E94"/>
    <mergeCell ref="F94:G94"/>
    <mergeCell ref="H93:I93"/>
    <mergeCell ref="H94:I94"/>
  </mergeCells>
  <pageMargins left="0.25" right="0.25" top="0.75" bottom="0.75" header="0.3" footer="0.3"/>
  <pageSetup scale="48" fitToHeight="0" orientation="portrait" r:id="rId1"/>
  <headerFooter alignWithMargins="0"/>
  <rowBreaks count="4" manualBreakCount="4">
    <brk id="89" max="10" man="1"/>
    <brk id="185" max="10" man="1"/>
    <brk id="272" max="10" man="1"/>
    <brk id="327" max="10" man="1"/>
  </rowBreaks>
  <ignoredErrors>
    <ignoredError sqref="I14 G14 E14 E25 G25 I2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showErrorMessage="1">
          <x14:formula1>
            <xm:f>XE!$M$5:$M$6</xm:f>
          </x14:formula1>
          <xm:sqref>J2</xm:sqref>
        </x14:dataValidation>
        <x14:dataValidation type="list" showInputMessage="1" showErrorMessage="1">
          <x14:formula1>
            <xm:f>Phrasing!$A$1:$B$1</xm:f>
          </x14:formula1>
          <xm:sqref>U1</xm:sqref>
        </x14:dataValidation>
        <x14:dataValidation type="list" allowBlank="1" showInputMessage="1" showErrorMessage="1">
          <x14:formula1>
            <xm:f>PARTNERPROGRAM!$D$7:$H$7</xm:f>
          </x14:formula1>
          <xm:sqref>J3</xm:sqref>
        </x14:dataValidation>
        <x14:dataValidation type="list" allowBlank="1" showInputMessage="1" showErrorMessage="1">
          <x14:formula1>
            <xm:f>XE!$A$3:$A$5</xm:f>
          </x14:formula1>
          <xm:sqref>J1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23287"/>
  <sheetViews>
    <sheetView topLeftCell="A76" workbookViewId="0">
      <selection activeCell="C8" sqref="C8"/>
    </sheetView>
  </sheetViews>
  <sheetFormatPr baseColWidth="10" defaultColWidth="9.140625" defaultRowHeight="12.75"/>
  <cols>
    <col min="1" max="1" width="22.7109375" style="105" customWidth="1"/>
    <col min="2" max="2" width="28" style="105" customWidth="1"/>
    <col min="3" max="3" width="24.85546875" style="105" customWidth="1"/>
    <col min="4" max="4" width="12.140625" style="105" customWidth="1"/>
    <col min="5" max="5" width="22.28515625" style="105" customWidth="1"/>
    <col min="6" max="6" width="12.42578125" style="105" customWidth="1"/>
    <col min="7" max="7" width="22.28515625" style="105" customWidth="1"/>
    <col min="8" max="8" width="12.42578125" style="105" customWidth="1"/>
    <col min="9" max="9" width="22.28515625" style="105" customWidth="1"/>
    <col min="10" max="10" width="12.42578125" style="105" customWidth="1"/>
    <col min="11" max="11" width="22.28515625" style="105" customWidth="1"/>
    <col min="12" max="12" width="20.28515625" style="105" bestFit="1" customWidth="1"/>
    <col min="13" max="13" width="6.28515625" style="105" bestFit="1" customWidth="1"/>
    <col min="14" max="16384" width="9.140625" style="105"/>
  </cols>
  <sheetData>
    <row r="1" spans="1:13" ht="15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>
        <f>XE!M3</f>
        <v>42917</v>
      </c>
    </row>
    <row r="2" spans="1:13" ht="15">
      <c r="A2" s="108"/>
      <c r="B2" s="108"/>
      <c r="C2" s="108"/>
      <c r="D2" s="108"/>
      <c r="E2" s="108" t="s">
        <v>486</v>
      </c>
      <c r="F2" s="108"/>
      <c r="G2" s="108"/>
      <c r="H2" s="108"/>
      <c r="I2" s="108"/>
      <c r="J2" s="108"/>
      <c r="K2" s="108"/>
      <c r="L2" s="106" t="s">
        <v>503</v>
      </c>
      <c r="M2" s="107">
        <v>0.09</v>
      </c>
    </row>
    <row r="3" spans="1:13" ht="15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M3" s="107">
        <v>0.23300000000000001</v>
      </c>
    </row>
    <row r="4" spans="1:13" ht="15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M4" s="107">
        <v>0.377</v>
      </c>
    </row>
    <row r="5" spans="1:13" ht="15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</row>
    <row r="6" spans="1:13" ht="15">
      <c r="A6" s="108"/>
      <c r="B6" s="108"/>
      <c r="C6" s="109"/>
      <c r="D6" s="110"/>
      <c r="E6" s="108"/>
      <c r="F6" s="110"/>
      <c r="G6" s="108"/>
      <c r="H6" s="110"/>
      <c r="I6" s="108"/>
      <c r="J6" s="110"/>
      <c r="K6" s="108"/>
    </row>
    <row r="7" spans="1:13" ht="15">
      <c r="A7" s="108"/>
      <c r="B7" s="108"/>
      <c r="C7" s="109"/>
      <c r="D7" s="110"/>
      <c r="E7" s="108"/>
      <c r="F7" s="110"/>
      <c r="G7" s="108"/>
      <c r="H7" s="110"/>
      <c r="I7" s="108"/>
      <c r="J7" s="110"/>
      <c r="K7" s="108"/>
    </row>
    <row r="8" spans="1:13" ht="15">
      <c r="A8" s="108"/>
      <c r="B8" s="108"/>
      <c r="C8" s="109"/>
      <c r="D8" s="110"/>
      <c r="E8" s="108"/>
      <c r="F8" s="110"/>
      <c r="G8" s="108"/>
      <c r="H8" s="110"/>
      <c r="I8" s="108"/>
      <c r="J8" s="110"/>
      <c r="K8" s="108"/>
    </row>
    <row r="9" spans="1:13" ht="15">
      <c r="A9" s="111"/>
      <c r="B9" s="108"/>
      <c r="C9" s="109"/>
      <c r="D9" s="110"/>
      <c r="E9" s="108"/>
      <c r="F9" s="110"/>
      <c r="G9" s="108"/>
      <c r="H9" s="110"/>
      <c r="I9" s="108"/>
      <c r="J9" s="110"/>
      <c r="K9" s="108"/>
    </row>
    <row r="10" spans="1:13" ht="15">
      <c r="A10" s="111" t="s">
        <v>44</v>
      </c>
      <c r="B10" s="111"/>
      <c r="C10" s="111"/>
      <c r="D10" s="112"/>
      <c r="E10" s="108"/>
      <c r="F10" s="110"/>
      <c r="G10" s="108"/>
      <c r="H10" s="110"/>
      <c r="I10" s="108"/>
      <c r="J10" s="110"/>
      <c r="K10" s="113"/>
    </row>
    <row r="11" spans="1:13" ht="15.75" customHeight="1">
      <c r="A11" s="340" t="e">
        <f>#REF!</f>
        <v>#REF!</v>
      </c>
      <c r="B11" s="340"/>
      <c r="C11" s="341"/>
      <c r="D11" s="304"/>
      <c r="E11" s="304"/>
      <c r="F11" s="304"/>
      <c r="G11" s="304"/>
      <c r="H11" s="305"/>
      <c r="I11" s="305"/>
      <c r="J11" s="304"/>
      <c r="K11" s="304"/>
    </row>
    <row r="12" spans="1:13" ht="12.75" customHeight="1">
      <c r="A12" s="340"/>
      <c r="B12" s="340"/>
      <c r="C12" s="341"/>
      <c r="D12" s="306" t="s">
        <v>4</v>
      </c>
      <c r="E12" s="307"/>
      <c r="F12" s="306" t="s">
        <v>5</v>
      </c>
      <c r="G12" s="307"/>
      <c r="H12" s="308" t="s">
        <v>6</v>
      </c>
      <c r="I12" s="309"/>
      <c r="J12" s="313" t="s">
        <v>7</v>
      </c>
      <c r="K12" s="314"/>
    </row>
    <row r="13" spans="1:13" ht="15">
      <c r="A13" s="342"/>
      <c r="B13" s="342"/>
      <c r="C13" s="343"/>
      <c r="D13" s="310"/>
      <c r="E13" s="311"/>
      <c r="F13" s="310"/>
      <c r="G13" s="311"/>
      <c r="H13" s="308"/>
      <c r="I13" s="309"/>
      <c r="J13" s="315"/>
      <c r="K13" s="316"/>
    </row>
    <row r="14" spans="1:13" ht="30">
      <c r="A14" s="114" t="s">
        <v>9</v>
      </c>
      <c r="B14" s="114" t="s">
        <v>10</v>
      </c>
      <c r="C14" s="114" t="s">
        <v>11</v>
      </c>
      <c r="D14" s="115" t="s">
        <v>12</v>
      </c>
      <c r="E14" s="116" t="s">
        <v>13</v>
      </c>
      <c r="F14" s="115" t="s">
        <v>12</v>
      </c>
      <c r="G14" s="116" t="s">
        <v>13</v>
      </c>
      <c r="H14" s="117" t="s">
        <v>12</v>
      </c>
      <c r="I14" s="114" t="s">
        <v>13</v>
      </c>
      <c r="J14" s="115" t="s">
        <v>12</v>
      </c>
      <c r="K14" s="116" t="s">
        <v>13</v>
      </c>
    </row>
    <row r="15" spans="1:13" ht="15">
      <c r="A15" s="118" t="s">
        <v>14</v>
      </c>
      <c r="B15" s="119" t="s">
        <v>15</v>
      </c>
      <c r="C15" s="120">
        <v>0</v>
      </c>
      <c r="D15" s="121">
        <f>D202</f>
        <v>1095</v>
      </c>
      <c r="E15" s="122" t="s">
        <v>45</v>
      </c>
      <c r="F15" s="121">
        <f>F202</f>
        <v>547.5</v>
      </c>
      <c r="G15" s="122" t="s">
        <v>46</v>
      </c>
      <c r="H15" s="121">
        <f>H202</f>
        <v>219</v>
      </c>
      <c r="I15" s="122" t="s">
        <v>47</v>
      </c>
      <c r="J15" s="121">
        <f>J202</f>
        <v>164.25</v>
      </c>
      <c r="K15" s="122" t="s">
        <v>48</v>
      </c>
    </row>
    <row r="16" spans="1:13" ht="15">
      <c r="A16" s="118" t="s">
        <v>20</v>
      </c>
      <c r="B16" s="119" t="s">
        <v>21</v>
      </c>
      <c r="C16" s="123">
        <f>$M$2</f>
        <v>0.09</v>
      </c>
      <c r="D16" s="121">
        <f>D203</f>
        <v>996.45</v>
      </c>
      <c r="E16" s="122" t="s">
        <v>49</v>
      </c>
      <c r="F16" s="121">
        <f>F203</f>
        <v>498.23</v>
      </c>
      <c r="G16" s="122" t="s">
        <v>50</v>
      </c>
      <c r="H16" s="121">
        <f>H203</f>
        <v>199.29</v>
      </c>
      <c r="I16" s="122" t="s">
        <v>51</v>
      </c>
      <c r="J16" s="121">
        <f>J203</f>
        <v>149.47</v>
      </c>
      <c r="K16" s="122" t="s">
        <v>52</v>
      </c>
    </row>
    <row r="17" spans="1:11" ht="15">
      <c r="A17" s="118" t="s">
        <v>26</v>
      </c>
      <c r="B17" s="119" t="s">
        <v>27</v>
      </c>
      <c r="C17" s="123">
        <f>$M$3</f>
        <v>0.23300000000000001</v>
      </c>
      <c r="D17" s="121">
        <f>D204</f>
        <v>839.86500000000001</v>
      </c>
      <c r="E17" s="122" t="s">
        <v>53</v>
      </c>
      <c r="F17" s="121">
        <f>F204</f>
        <v>419.93</v>
      </c>
      <c r="G17" s="122" t="s">
        <v>54</v>
      </c>
      <c r="H17" s="121">
        <f>H204</f>
        <v>167.97</v>
      </c>
      <c r="I17" s="122" t="s">
        <v>55</v>
      </c>
      <c r="J17" s="121">
        <f>J204</f>
        <v>125.98</v>
      </c>
      <c r="K17" s="122" t="s">
        <v>56</v>
      </c>
    </row>
    <row r="18" spans="1:11" ht="15">
      <c r="A18" s="124" t="s">
        <v>32</v>
      </c>
      <c r="B18" s="119" t="s">
        <v>33</v>
      </c>
      <c r="C18" s="123">
        <f>$M$4</f>
        <v>0.377</v>
      </c>
      <c r="D18" s="121">
        <f>D205</f>
        <v>682.18499999999995</v>
      </c>
      <c r="E18" s="122" t="s">
        <v>57</v>
      </c>
      <c r="F18" s="121">
        <f>F205</f>
        <v>341.09</v>
      </c>
      <c r="G18" s="122" t="s">
        <v>58</v>
      </c>
      <c r="H18" s="121">
        <f>H205</f>
        <v>136.44</v>
      </c>
      <c r="I18" s="122" t="s">
        <v>59</v>
      </c>
      <c r="J18" s="121">
        <f>J205</f>
        <v>102.33</v>
      </c>
      <c r="K18" s="122" t="s">
        <v>60</v>
      </c>
    </row>
    <row r="19" spans="1:11" ht="15">
      <c r="A19" s="111" t="s">
        <v>468</v>
      </c>
      <c r="B19" s="125"/>
      <c r="C19" s="125"/>
      <c r="D19" s="126"/>
      <c r="E19" s="127"/>
      <c r="F19" s="128"/>
      <c r="G19" s="128"/>
      <c r="H19" s="128"/>
      <c r="I19" s="128"/>
      <c r="J19" s="128"/>
      <c r="K19" s="128"/>
    </row>
    <row r="20" spans="1:11" ht="15">
      <c r="A20" s="111"/>
      <c r="B20" s="125"/>
      <c r="C20" s="125"/>
      <c r="D20" s="126"/>
      <c r="E20" s="127"/>
      <c r="F20" s="128"/>
      <c r="G20" s="128"/>
      <c r="H20" s="128"/>
      <c r="I20" s="128"/>
      <c r="J20" s="128"/>
      <c r="K20" s="128"/>
    </row>
    <row r="21" spans="1:11" ht="15">
      <c r="A21" s="111" t="s">
        <v>61</v>
      </c>
      <c r="B21" s="111"/>
      <c r="C21" s="111"/>
      <c r="D21" s="112"/>
      <c r="E21" s="108"/>
      <c r="F21" s="110"/>
      <c r="G21" s="108"/>
      <c r="H21" s="110"/>
      <c r="I21" s="108"/>
      <c r="J21" s="110"/>
      <c r="K21" s="113"/>
    </row>
    <row r="22" spans="1:11" ht="15.75" customHeight="1">
      <c r="A22" s="340" t="e">
        <f>#REF!</f>
        <v>#REF!</v>
      </c>
      <c r="B22" s="340"/>
      <c r="C22" s="341"/>
      <c r="D22" s="304"/>
      <c r="E22" s="304"/>
      <c r="F22" s="304"/>
      <c r="G22" s="304"/>
      <c r="H22" s="305"/>
      <c r="I22" s="305"/>
      <c r="J22" s="304"/>
      <c r="K22" s="304"/>
    </row>
    <row r="23" spans="1:11" ht="12.75" customHeight="1">
      <c r="A23" s="340"/>
      <c r="B23" s="340"/>
      <c r="C23" s="341"/>
      <c r="D23" s="306" t="s">
        <v>4</v>
      </c>
      <c r="E23" s="307"/>
      <c r="F23" s="306" t="s">
        <v>5</v>
      </c>
      <c r="G23" s="307"/>
      <c r="H23" s="308" t="s">
        <v>6</v>
      </c>
      <c r="I23" s="309"/>
      <c r="J23" s="313" t="s">
        <v>7</v>
      </c>
      <c r="K23" s="314"/>
    </row>
    <row r="24" spans="1:11" ht="15">
      <c r="A24" s="342"/>
      <c r="B24" s="342"/>
      <c r="C24" s="343"/>
      <c r="D24" s="310" t="s">
        <v>8</v>
      </c>
      <c r="E24" s="311"/>
      <c r="F24" s="310" t="s">
        <v>8</v>
      </c>
      <c r="G24" s="311"/>
      <c r="H24" s="308"/>
      <c r="I24" s="309"/>
      <c r="J24" s="315"/>
      <c r="K24" s="316"/>
    </row>
    <row r="25" spans="1:11" ht="30">
      <c r="A25" s="114" t="s">
        <v>9</v>
      </c>
      <c r="B25" s="114" t="s">
        <v>10</v>
      </c>
      <c r="C25" s="114" t="s">
        <v>11</v>
      </c>
      <c r="D25" s="115" t="s">
        <v>12</v>
      </c>
      <c r="E25" s="116" t="s">
        <v>13</v>
      </c>
      <c r="F25" s="115" t="s">
        <v>12</v>
      </c>
      <c r="G25" s="116" t="s">
        <v>13</v>
      </c>
      <c r="H25" s="117" t="s">
        <v>12</v>
      </c>
      <c r="I25" s="114" t="s">
        <v>13</v>
      </c>
      <c r="J25" s="115" t="s">
        <v>12</v>
      </c>
      <c r="K25" s="116" t="s">
        <v>13</v>
      </c>
    </row>
    <row r="26" spans="1:11" ht="15">
      <c r="A26" s="118" t="s">
        <v>14</v>
      </c>
      <c r="B26" s="119" t="s">
        <v>15</v>
      </c>
      <c r="C26" s="120">
        <v>0</v>
      </c>
      <c r="D26" s="121">
        <v>1095</v>
      </c>
      <c r="E26" s="122" t="s">
        <v>62</v>
      </c>
      <c r="F26" s="121">
        <f>ROUND(D26*0.5,2)</f>
        <v>547.5</v>
      </c>
      <c r="G26" s="122" t="s">
        <v>63</v>
      </c>
      <c r="H26" s="121">
        <f>ROUND(D26*0.2,2)</f>
        <v>219</v>
      </c>
      <c r="I26" s="122" t="s">
        <v>64</v>
      </c>
      <c r="J26" s="121">
        <f>ROUND(D26*0.15,2)</f>
        <v>164.25</v>
      </c>
      <c r="K26" s="122" t="s">
        <v>65</v>
      </c>
    </row>
    <row r="27" spans="1:11" ht="15">
      <c r="A27" s="118" t="s">
        <v>20</v>
      </c>
      <c r="B27" s="119" t="s">
        <v>21</v>
      </c>
      <c r="C27" s="123">
        <f>$M$2</f>
        <v>0.09</v>
      </c>
      <c r="D27" s="121">
        <f>D$202*(1-C27)</f>
        <v>996.45</v>
      </c>
      <c r="E27" s="122" t="s">
        <v>66</v>
      </c>
      <c r="F27" s="121">
        <f>ROUND(D27*0.5,2)</f>
        <v>498.23</v>
      </c>
      <c r="G27" s="122" t="s">
        <v>67</v>
      </c>
      <c r="H27" s="121">
        <f>ROUND(D27*0.2,2)</f>
        <v>199.29</v>
      </c>
      <c r="I27" s="122" t="s">
        <v>68</v>
      </c>
      <c r="J27" s="121">
        <f>ROUND(D27*0.15,2)</f>
        <v>149.47</v>
      </c>
      <c r="K27" s="122" t="s">
        <v>69</v>
      </c>
    </row>
    <row r="28" spans="1:11" ht="15">
      <c r="A28" s="118" t="s">
        <v>26</v>
      </c>
      <c r="B28" s="119" t="s">
        <v>27</v>
      </c>
      <c r="C28" s="123">
        <f>$M$3</f>
        <v>0.23300000000000001</v>
      </c>
      <c r="D28" s="121">
        <f>D$202*(1-C28)</f>
        <v>839.86500000000001</v>
      </c>
      <c r="E28" s="122" t="s">
        <v>70</v>
      </c>
      <c r="F28" s="121">
        <f>ROUND(D28*0.5,2)</f>
        <v>419.93</v>
      </c>
      <c r="G28" s="122" t="s">
        <v>71</v>
      </c>
      <c r="H28" s="121">
        <f>ROUND(D28*0.2,2)</f>
        <v>167.97</v>
      </c>
      <c r="I28" s="122" t="s">
        <v>72</v>
      </c>
      <c r="J28" s="121">
        <f>ROUND(D28*0.15,2)</f>
        <v>125.98</v>
      </c>
      <c r="K28" s="122" t="s">
        <v>73</v>
      </c>
    </row>
    <row r="29" spans="1:11" ht="15">
      <c r="A29" s="124" t="s">
        <v>32</v>
      </c>
      <c r="B29" s="119" t="s">
        <v>33</v>
      </c>
      <c r="C29" s="123">
        <f>$M$4</f>
        <v>0.377</v>
      </c>
      <c r="D29" s="121">
        <f>D$202*(1-C29)</f>
        <v>682.18499999999995</v>
      </c>
      <c r="E29" s="122" t="s">
        <v>74</v>
      </c>
      <c r="F29" s="121">
        <f>ROUND(D29*0.5,2)</f>
        <v>341.09</v>
      </c>
      <c r="G29" s="122" t="s">
        <v>75</v>
      </c>
      <c r="H29" s="121">
        <f>ROUND(D29*0.2,2)</f>
        <v>136.44</v>
      </c>
      <c r="I29" s="122" t="s">
        <v>76</v>
      </c>
      <c r="J29" s="121">
        <f>ROUND(D29*0.15,2)</f>
        <v>102.33</v>
      </c>
      <c r="K29" s="122" t="s">
        <v>77</v>
      </c>
    </row>
    <row r="30" spans="1:11" ht="15">
      <c r="A30" s="111" t="s">
        <v>468</v>
      </c>
      <c r="B30" s="125"/>
      <c r="C30" s="125"/>
      <c r="D30" s="126"/>
      <c r="E30" s="127"/>
      <c r="F30" s="128"/>
      <c r="G30" s="128"/>
      <c r="H30" s="128"/>
      <c r="I30" s="128"/>
      <c r="J30" s="128"/>
      <c r="K30" s="128"/>
    </row>
    <row r="31" spans="1:11" ht="15">
      <c r="A31" s="111"/>
      <c r="B31" s="125"/>
      <c r="C31" s="125"/>
      <c r="D31" s="126"/>
      <c r="E31" s="127"/>
      <c r="F31" s="128"/>
      <c r="G31" s="128"/>
      <c r="H31" s="128"/>
      <c r="I31" s="128"/>
      <c r="J31" s="128"/>
      <c r="K31" s="128"/>
    </row>
    <row r="32" spans="1:11" ht="15">
      <c r="A32" s="111" t="s">
        <v>92</v>
      </c>
      <c r="B32" s="111"/>
      <c r="C32" s="111"/>
      <c r="D32" s="110"/>
      <c r="E32" s="108"/>
      <c r="F32" s="110"/>
      <c r="G32" s="108"/>
      <c r="H32" s="110"/>
      <c r="I32" s="108"/>
      <c r="J32" s="110"/>
      <c r="K32" s="108"/>
    </row>
    <row r="33" spans="1:11" ht="15">
      <c r="A33" s="111" t="s">
        <v>79</v>
      </c>
      <c r="B33" s="111"/>
      <c r="C33" s="111"/>
      <c r="D33" s="110"/>
      <c r="E33" s="108"/>
      <c r="F33" s="110"/>
      <c r="G33" s="108"/>
      <c r="H33" s="110"/>
      <c r="I33" s="108"/>
      <c r="J33" s="110"/>
      <c r="K33" s="113"/>
    </row>
    <row r="34" spans="1:11" ht="15.75" customHeight="1">
      <c r="A34" s="340"/>
      <c r="B34" s="340"/>
      <c r="C34" s="341"/>
      <c r="D34" s="304"/>
      <c r="E34" s="304"/>
      <c r="F34" s="304"/>
      <c r="G34" s="304"/>
      <c r="H34" s="305"/>
      <c r="I34" s="305"/>
      <c r="J34" s="304"/>
      <c r="K34" s="304"/>
    </row>
    <row r="35" spans="1:11" ht="12.75" customHeight="1">
      <c r="A35" s="340"/>
      <c r="B35" s="340"/>
      <c r="C35" s="341"/>
      <c r="D35" s="306" t="s">
        <v>4</v>
      </c>
      <c r="E35" s="307"/>
      <c r="F35" s="306" t="s">
        <v>5</v>
      </c>
      <c r="G35" s="307"/>
      <c r="H35" s="308" t="s">
        <v>6</v>
      </c>
      <c r="I35" s="309"/>
      <c r="J35" s="313" t="s">
        <v>7</v>
      </c>
      <c r="K35" s="314"/>
    </row>
    <row r="36" spans="1:11" ht="15">
      <c r="A36" s="342"/>
      <c r="B36" s="342"/>
      <c r="C36" s="343"/>
      <c r="D36" s="310" t="s">
        <v>8</v>
      </c>
      <c r="E36" s="311"/>
      <c r="F36" s="310" t="s">
        <v>8</v>
      </c>
      <c r="G36" s="311"/>
      <c r="H36" s="308"/>
      <c r="I36" s="309"/>
      <c r="J36" s="315"/>
      <c r="K36" s="316"/>
    </row>
    <row r="37" spans="1:11" ht="30">
      <c r="A37" s="114" t="s">
        <v>81</v>
      </c>
      <c r="B37" s="114" t="s">
        <v>10</v>
      </c>
      <c r="C37" s="114"/>
      <c r="D37" s="115" t="s">
        <v>12</v>
      </c>
      <c r="E37" s="116" t="s">
        <v>13</v>
      </c>
      <c r="F37" s="115" t="s">
        <v>12</v>
      </c>
      <c r="G37" s="116" t="s">
        <v>13</v>
      </c>
      <c r="H37" s="115" t="s">
        <v>12</v>
      </c>
      <c r="I37" s="114" t="s">
        <v>13</v>
      </c>
      <c r="J37" s="115" t="s">
        <v>12</v>
      </c>
      <c r="K37" s="116" t="s">
        <v>13</v>
      </c>
    </row>
    <row r="38" spans="1:11" ht="15">
      <c r="A38" s="119" t="s">
        <v>14</v>
      </c>
      <c r="B38" s="119" t="s">
        <v>15</v>
      </c>
      <c r="C38" s="120"/>
      <c r="D38" s="121"/>
      <c r="E38" s="122" t="s">
        <v>93</v>
      </c>
      <c r="F38" s="322" t="s">
        <v>84</v>
      </c>
      <c r="G38" s="322"/>
      <c r="H38" s="345" t="s">
        <v>85</v>
      </c>
      <c r="I38" s="347"/>
      <c r="J38" s="345" t="s">
        <v>86</v>
      </c>
      <c r="K38" s="347"/>
    </row>
    <row r="39" spans="1:11" ht="15">
      <c r="A39" s="124" t="s">
        <v>20</v>
      </c>
      <c r="B39" s="119" t="s">
        <v>21</v>
      </c>
      <c r="C39" s="123"/>
      <c r="D39" s="121"/>
      <c r="E39" s="122" t="s">
        <v>94</v>
      </c>
      <c r="F39" s="322"/>
      <c r="G39" s="322"/>
      <c r="H39" s="347"/>
      <c r="I39" s="347"/>
      <c r="J39" s="347"/>
      <c r="K39" s="347"/>
    </row>
    <row r="40" spans="1:11" ht="15">
      <c r="A40" s="124" t="s">
        <v>26</v>
      </c>
      <c r="B40" s="119" t="s">
        <v>27</v>
      </c>
      <c r="C40" s="123"/>
      <c r="D40" s="121"/>
      <c r="E40" s="122" t="s">
        <v>95</v>
      </c>
      <c r="F40" s="322"/>
      <c r="G40" s="322"/>
      <c r="H40" s="347"/>
      <c r="I40" s="347"/>
      <c r="J40" s="347"/>
      <c r="K40" s="347"/>
    </row>
    <row r="41" spans="1:11" ht="15">
      <c r="A41" s="124" t="s">
        <v>32</v>
      </c>
      <c r="B41" s="119" t="s">
        <v>33</v>
      </c>
      <c r="C41" s="123"/>
      <c r="D41" s="121"/>
      <c r="E41" s="122" t="s">
        <v>96</v>
      </c>
      <c r="F41" s="322"/>
      <c r="G41" s="322"/>
      <c r="H41" s="347"/>
      <c r="I41" s="347"/>
      <c r="J41" s="347"/>
      <c r="K41" s="347"/>
    </row>
    <row r="42" spans="1:11" ht="15">
      <c r="A42" s="111" t="s">
        <v>90</v>
      </c>
      <c r="B42" s="127"/>
      <c r="C42" s="129"/>
      <c r="D42" s="126"/>
      <c r="E42" s="130"/>
      <c r="F42" s="131"/>
      <c r="G42" s="131"/>
      <c r="H42" s="132"/>
      <c r="I42" s="132"/>
      <c r="J42" s="132"/>
      <c r="K42" s="132"/>
    </row>
    <row r="43" spans="1:11" ht="15">
      <c r="A43" s="111" t="s">
        <v>91</v>
      </c>
      <c r="B43" s="108"/>
      <c r="C43" s="109"/>
      <c r="D43" s="110"/>
      <c r="E43" s="108"/>
      <c r="F43" s="110"/>
      <c r="G43" s="108"/>
      <c r="H43" s="110"/>
      <c r="I43" s="108"/>
      <c r="J43" s="110"/>
      <c r="K43" s="108"/>
    </row>
    <row r="44" spans="1:11" ht="15">
      <c r="A44" s="111"/>
      <c r="B44" s="108"/>
      <c r="C44" s="109"/>
      <c r="D44" s="110"/>
      <c r="E44" s="108"/>
      <c r="F44" s="110"/>
      <c r="G44" s="108"/>
      <c r="H44" s="110"/>
      <c r="I44" s="108"/>
      <c r="J44" s="110"/>
      <c r="K44" s="108"/>
    </row>
    <row r="45" spans="1:11" ht="15">
      <c r="A45" s="111" t="s">
        <v>97</v>
      </c>
      <c r="B45" s="111"/>
      <c r="C45" s="111"/>
      <c r="D45" s="110"/>
      <c r="E45" s="108"/>
      <c r="F45" s="110"/>
      <c r="G45" s="108"/>
      <c r="H45" s="110"/>
      <c r="I45" s="108"/>
      <c r="J45" s="110"/>
      <c r="K45" s="108"/>
    </row>
    <row r="46" spans="1:11" ht="15">
      <c r="A46" s="111" t="s">
        <v>79</v>
      </c>
      <c r="B46" s="111"/>
      <c r="C46" s="111"/>
      <c r="D46" s="110"/>
      <c r="E46" s="108"/>
      <c r="F46" s="110"/>
      <c r="G46" s="108"/>
      <c r="H46" s="110"/>
      <c r="I46" s="108"/>
      <c r="J46" s="110"/>
      <c r="K46" s="113"/>
    </row>
    <row r="47" spans="1:11" ht="15.75" customHeight="1">
      <c r="A47" s="340" t="str">
        <f>A61</f>
        <v>First year of maintenance is included in the purchase price.  *Premium Support requires an active Maintenance Agreement.</v>
      </c>
      <c r="B47" s="340"/>
      <c r="C47" s="341"/>
      <c r="D47" s="304"/>
      <c r="E47" s="304"/>
      <c r="F47" s="304"/>
      <c r="G47" s="304"/>
      <c r="H47" s="305"/>
      <c r="I47" s="305"/>
      <c r="J47" s="304"/>
      <c r="K47" s="304"/>
    </row>
    <row r="48" spans="1:11" ht="12.75" customHeight="1">
      <c r="A48" s="340"/>
      <c r="B48" s="340"/>
      <c r="C48" s="341"/>
      <c r="D48" s="306" t="s">
        <v>4</v>
      </c>
      <c r="E48" s="307"/>
      <c r="F48" s="306" t="s">
        <v>5</v>
      </c>
      <c r="G48" s="307"/>
      <c r="H48" s="308" t="s">
        <v>6</v>
      </c>
      <c r="I48" s="309"/>
      <c r="J48" s="313" t="s">
        <v>7</v>
      </c>
      <c r="K48" s="314"/>
    </row>
    <row r="49" spans="1:11" ht="12.75" customHeight="1">
      <c r="A49" s="340"/>
      <c r="B49" s="340"/>
      <c r="C49" s="341"/>
      <c r="D49" s="133"/>
      <c r="E49" s="134"/>
      <c r="F49" s="133"/>
      <c r="G49" s="134"/>
      <c r="H49" s="308"/>
      <c r="I49" s="309"/>
      <c r="J49" s="349"/>
      <c r="K49" s="350"/>
    </row>
    <row r="50" spans="1:11" ht="15">
      <c r="A50" s="342"/>
      <c r="B50" s="342"/>
      <c r="C50" s="343"/>
      <c r="D50" s="310" t="s">
        <v>8</v>
      </c>
      <c r="E50" s="311"/>
      <c r="F50" s="310" t="s">
        <v>8</v>
      </c>
      <c r="G50" s="311"/>
      <c r="H50" s="308"/>
      <c r="I50" s="309"/>
      <c r="J50" s="315"/>
      <c r="K50" s="316"/>
    </row>
    <row r="51" spans="1:11" ht="30">
      <c r="A51" s="114" t="s">
        <v>81</v>
      </c>
      <c r="B51" s="114" t="s">
        <v>10</v>
      </c>
      <c r="C51" s="114"/>
      <c r="D51" s="115" t="s">
        <v>12</v>
      </c>
      <c r="E51" s="116" t="s">
        <v>13</v>
      </c>
      <c r="F51" s="115" t="s">
        <v>12</v>
      </c>
      <c r="G51" s="116" t="s">
        <v>13</v>
      </c>
      <c r="H51" s="115" t="s">
        <v>12</v>
      </c>
      <c r="I51" s="114" t="s">
        <v>13</v>
      </c>
      <c r="J51" s="115" t="s">
        <v>12</v>
      </c>
      <c r="K51" s="116" t="s">
        <v>13</v>
      </c>
    </row>
    <row r="52" spans="1:11" ht="15">
      <c r="A52" s="119" t="s">
        <v>14</v>
      </c>
      <c r="B52" s="119" t="s">
        <v>15</v>
      </c>
      <c r="C52" s="120"/>
      <c r="D52" s="121"/>
      <c r="E52" s="122" t="s">
        <v>98</v>
      </c>
      <c r="F52" s="322" t="s">
        <v>84</v>
      </c>
      <c r="G52" s="322"/>
      <c r="H52" s="345" t="s">
        <v>85</v>
      </c>
      <c r="I52" s="347"/>
      <c r="J52" s="345" t="s">
        <v>86</v>
      </c>
      <c r="K52" s="347"/>
    </row>
    <row r="53" spans="1:11" ht="15">
      <c r="A53" s="124" t="s">
        <v>20</v>
      </c>
      <c r="B53" s="119" t="s">
        <v>21</v>
      </c>
      <c r="C53" s="123"/>
      <c r="D53" s="121"/>
      <c r="E53" s="122" t="s">
        <v>99</v>
      </c>
      <c r="F53" s="322"/>
      <c r="G53" s="322"/>
      <c r="H53" s="347"/>
      <c r="I53" s="347"/>
      <c r="J53" s="347"/>
      <c r="K53" s="347"/>
    </row>
    <row r="54" spans="1:11" ht="15">
      <c r="A54" s="124" t="s">
        <v>26</v>
      </c>
      <c r="B54" s="119" t="s">
        <v>27</v>
      </c>
      <c r="C54" s="123"/>
      <c r="D54" s="121"/>
      <c r="E54" s="122" t="s">
        <v>100</v>
      </c>
      <c r="F54" s="322"/>
      <c r="G54" s="322"/>
      <c r="H54" s="347"/>
      <c r="I54" s="347"/>
      <c r="J54" s="347"/>
      <c r="K54" s="347"/>
    </row>
    <row r="55" spans="1:11" ht="15">
      <c r="A55" s="124" t="s">
        <v>32</v>
      </c>
      <c r="B55" s="119" t="s">
        <v>33</v>
      </c>
      <c r="C55" s="123"/>
      <c r="D55" s="121"/>
      <c r="E55" s="122" t="s">
        <v>101</v>
      </c>
      <c r="F55" s="322"/>
      <c r="G55" s="322"/>
      <c r="H55" s="347"/>
      <c r="I55" s="347"/>
      <c r="J55" s="347"/>
      <c r="K55" s="347"/>
    </row>
    <row r="56" spans="1:11" ht="15">
      <c r="A56" s="111" t="s">
        <v>90</v>
      </c>
      <c r="B56" s="127"/>
      <c r="C56" s="129"/>
      <c r="D56" s="126"/>
      <c r="E56" s="130"/>
      <c r="F56" s="131"/>
      <c r="G56" s="131"/>
      <c r="H56" s="132"/>
      <c r="I56" s="132"/>
      <c r="J56" s="132"/>
      <c r="K56" s="132"/>
    </row>
    <row r="57" spans="1:11" ht="15">
      <c r="A57" s="111" t="s">
        <v>91</v>
      </c>
      <c r="B57" s="108"/>
      <c r="C57" s="109"/>
      <c r="D57" s="110"/>
      <c r="E57" s="108"/>
      <c r="F57" s="110"/>
      <c r="G57" s="108"/>
      <c r="H57" s="110"/>
      <c r="I57" s="108"/>
      <c r="J57" s="110"/>
      <c r="K57" s="108"/>
    </row>
    <row r="58" spans="1:11" ht="15">
      <c r="A58" s="111"/>
      <c r="B58" s="108"/>
      <c r="C58" s="109"/>
      <c r="D58" s="110"/>
      <c r="E58" s="108"/>
      <c r="F58" s="110"/>
      <c r="G58" s="108"/>
      <c r="H58" s="110"/>
      <c r="I58" s="108"/>
      <c r="J58" s="110"/>
      <c r="K58" s="108"/>
    </row>
    <row r="59" spans="1:11" ht="15">
      <c r="A59" s="111"/>
      <c r="B59" s="108"/>
      <c r="C59" s="109"/>
      <c r="D59" s="110"/>
      <c r="E59" s="108"/>
      <c r="F59" s="110"/>
      <c r="G59" s="108"/>
      <c r="H59" s="110"/>
      <c r="I59" s="108"/>
      <c r="J59" s="110"/>
      <c r="K59" s="108"/>
    </row>
    <row r="60" spans="1:11" ht="15">
      <c r="A60" s="111" t="s">
        <v>119</v>
      </c>
      <c r="B60" s="111"/>
      <c r="C60" s="111"/>
      <c r="D60" s="112"/>
      <c r="E60" s="108"/>
      <c r="F60" s="110"/>
      <c r="G60" s="108"/>
      <c r="H60" s="110"/>
      <c r="I60" s="108"/>
      <c r="J60" s="110"/>
      <c r="K60" s="113"/>
    </row>
    <row r="61" spans="1:11" ht="15.75" customHeight="1">
      <c r="A61" s="340" t="s">
        <v>2</v>
      </c>
      <c r="B61" s="340"/>
      <c r="C61" s="341"/>
      <c r="D61" s="304" t="s">
        <v>3</v>
      </c>
      <c r="E61" s="304"/>
      <c r="F61" s="304"/>
      <c r="G61" s="304"/>
      <c r="H61" s="305"/>
      <c r="I61" s="305"/>
      <c r="J61" s="304"/>
      <c r="K61" s="304"/>
    </row>
    <row r="62" spans="1:11" ht="12.75" customHeight="1">
      <c r="A62" s="340"/>
      <c r="B62" s="340"/>
      <c r="C62" s="341"/>
      <c r="D62" s="306" t="s">
        <v>4</v>
      </c>
      <c r="E62" s="307"/>
      <c r="F62" s="306" t="s">
        <v>5</v>
      </c>
      <c r="G62" s="307"/>
      <c r="H62" s="308" t="s">
        <v>6</v>
      </c>
      <c r="I62" s="309"/>
      <c r="J62" s="313" t="s">
        <v>7</v>
      </c>
      <c r="K62" s="314"/>
    </row>
    <row r="63" spans="1:11" ht="15">
      <c r="A63" s="340"/>
      <c r="B63" s="340"/>
      <c r="C63" s="341"/>
      <c r="D63" s="310" t="s">
        <v>8</v>
      </c>
      <c r="E63" s="311"/>
      <c r="F63" s="310" t="s">
        <v>8</v>
      </c>
      <c r="G63" s="311"/>
      <c r="H63" s="308"/>
      <c r="I63" s="309"/>
      <c r="J63" s="315"/>
      <c r="K63" s="316"/>
    </row>
    <row r="64" spans="1:11" ht="15">
      <c r="A64" s="342"/>
      <c r="B64" s="342"/>
      <c r="C64" s="343"/>
      <c r="D64" s="115" t="s">
        <v>12</v>
      </c>
      <c r="E64" s="116" t="s">
        <v>13</v>
      </c>
      <c r="F64" s="115" t="s">
        <v>12</v>
      </c>
      <c r="G64" s="116" t="s">
        <v>13</v>
      </c>
      <c r="H64" s="117" t="s">
        <v>12</v>
      </c>
      <c r="I64" s="114" t="s">
        <v>13</v>
      </c>
      <c r="J64" s="115" t="s">
        <v>12</v>
      </c>
      <c r="K64" s="116" t="s">
        <v>13</v>
      </c>
    </row>
    <row r="65" spans="1:11" ht="15">
      <c r="A65" s="328" t="s">
        <v>120</v>
      </c>
      <c r="B65" s="329"/>
      <c r="C65" s="330"/>
      <c r="D65" s="135">
        <v>549</v>
      </c>
      <c r="E65" s="119" t="s">
        <v>121</v>
      </c>
      <c r="F65" s="121">
        <f>ROUND(D65*0.5,2)</f>
        <v>274.5</v>
      </c>
      <c r="G65" s="119" t="s">
        <v>122</v>
      </c>
      <c r="H65" s="135">
        <f>D65*0.2</f>
        <v>109.80000000000001</v>
      </c>
      <c r="I65" s="119" t="s">
        <v>123</v>
      </c>
      <c r="J65" s="121">
        <f>ROUND(D65*0.15,2)</f>
        <v>82.35</v>
      </c>
      <c r="K65" s="119" t="s">
        <v>124</v>
      </c>
    </row>
    <row r="66" spans="1:11" ht="15">
      <c r="A66" s="328" t="s">
        <v>125</v>
      </c>
      <c r="B66" s="329"/>
      <c r="C66" s="330"/>
      <c r="D66" s="346" t="s">
        <v>40</v>
      </c>
      <c r="E66" s="346"/>
      <c r="F66" s="121">
        <v>822</v>
      </c>
      <c r="G66" s="119" t="s">
        <v>126</v>
      </c>
      <c r="H66" s="135">
        <v>265.95999999999998</v>
      </c>
      <c r="I66" s="119" t="s">
        <v>127</v>
      </c>
      <c r="J66" s="135">
        <v>199.47</v>
      </c>
      <c r="K66" s="119" t="s">
        <v>128</v>
      </c>
    </row>
    <row r="67" spans="1:11" ht="15">
      <c r="A67" s="136"/>
      <c r="B67" s="111"/>
      <c r="C67" s="111"/>
      <c r="D67" s="137"/>
      <c r="E67" s="127"/>
      <c r="F67" s="126"/>
      <c r="G67" s="127"/>
      <c r="H67" s="137"/>
      <c r="I67" s="127"/>
      <c r="J67" s="137"/>
      <c r="K67" s="127"/>
    </row>
    <row r="68" spans="1:11" ht="15">
      <c r="A68" s="111" t="s">
        <v>119</v>
      </c>
      <c r="B68" s="108"/>
      <c r="C68" s="109"/>
      <c r="D68" s="110"/>
      <c r="E68" s="108"/>
      <c r="F68" s="110"/>
      <c r="G68" s="108"/>
      <c r="H68" s="110"/>
      <c r="I68" s="108"/>
      <c r="J68" s="110"/>
      <c r="K68" s="108"/>
    </row>
    <row r="69" spans="1:11" ht="15">
      <c r="A69" s="111" t="s">
        <v>114</v>
      </c>
      <c r="B69" s="111"/>
      <c r="C69" s="111"/>
      <c r="D69" s="112"/>
      <c r="E69" s="108"/>
      <c r="F69" s="110"/>
      <c r="G69" s="108"/>
      <c r="H69" s="110"/>
      <c r="I69" s="108"/>
      <c r="J69" s="110"/>
      <c r="K69" s="113"/>
    </row>
    <row r="70" spans="1:11" ht="15.75" customHeight="1">
      <c r="A70" s="340" t="str">
        <f>+$A$198</f>
        <v>First year of maintenance is included in the purchase price.  *Premium Support requires an active Maintenance Agreement.</v>
      </c>
      <c r="B70" s="340"/>
      <c r="C70" s="341"/>
      <c r="D70" s="304" t="s">
        <v>80</v>
      </c>
      <c r="E70" s="304"/>
      <c r="F70" s="304"/>
      <c r="G70" s="304"/>
      <c r="H70" s="305"/>
      <c r="I70" s="305"/>
      <c r="J70" s="304"/>
      <c r="K70" s="304"/>
    </row>
    <row r="71" spans="1:11" ht="12.75" customHeight="1">
      <c r="A71" s="340"/>
      <c r="B71" s="340"/>
      <c r="C71" s="341"/>
      <c r="D71" s="306" t="s">
        <v>4</v>
      </c>
      <c r="E71" s="307"/>
      <c r="F71" s="306" t="s">
        <v>5</v>
      </c>
      <c r="G71" s="307"/>
      <c r="H71" s="308" t="s">
        <v>6</v>
      </c>
      <c r="I71" s="309"/>
      <c r="J71" s="313" t="s">
        <v>7</v>
      </c>
      <c r="K71" s="314"/>
    </row>
    <row r="72" spans="1:11" ht="15">
      <c r="A72" s="340"/>
      <c r="B72" s="340"/>
      <c r="C72" s="341"/>
      <c r="D72" s="310" t="s">
        <v>8</v>
      </c>
      <c r="E72" s="311"/>
      <c r="F72" s="310" t="s">
        <v>8</v>
      </c>
      <c r="G72" s="311"/>
      <c r="H72" s="308"/>
      <c r="I72" s="309"/>
      <c r="J72" s="315"/>
      <c r="K72" s="316"/>
    </row>
    <row r="73" spans="1:11" ht="15">
      <c r="A73" s="342"/>
      <c r="B73" s="342"/>
      <c r="C73" s="343"/>
      <c r="D73" s="115" t="s">
        <v>12</v>
      </c>
      <c r="E73" s="116" t="s">
        <v>13</v>
      </c>
      <c r="F73" s="115" t="s">
        <v>12</v>
      </c>
      <c r="G73" s="116" t="s">
        <v>13</v>
      </c>
      <c r="H73" s="117" t="s">
        <v>12</v>
      </c>
      <c r="I73" s="114" t="s">
        <v>13</v>
      </c>
      <c r="J73" s="115" t="s">
        <v>12</v>
      </c>
      <c r="K73" s="116" t="s">
        <v>13</v>
      </c>
    </row>
    <row r="74" spans="1:11" ht="15">
      <c r="A74" s="138" t="s">
        <v>120</v>
      </c>
      <c r="B74" s="139"/>
      <c r="C74" s="139"/>
      <c r="D74" s="140"/>
      <c r="E74" s="141" t="s">
        <v>129</v>
      </c>
      <c r="F74" s="345" t="s">
        <v>116</v>
      </c>
      <c r="G74" s="345"/>
      <c r="H74" s="345" t="s">
        <v>117</v>
      </c>
      <c r="I74" s="345"/>
      <c r="J74" s="345" t="s">
        <v>118</v>
      </c>
      <c r="K74" s="345"/>
    </row>
    <row r="75" spans="1:11" ht="15">
      <c r="A75" s="111" t="s">
        <v>90</v>
      </c>
      <c r="B75" s="111"/>
      <c r="C75" s="111"/>
      <c r="D75" s="137"/>
      <c r="E75" s="127"/>
      <c r="F75" s="142"/>
      <c r="G75" s="142"/>
      <c r="H75" s="142"/>
      <c r="I75" s="142"/>
      <c r="J75" s="142"/>
      <c r="K75" s="142"/>
    </row>
    <row r="76" spans="1:11" ht="15">
      <c r="A76" s="111" t="s">
        <v>91</v>
      </c>
      <c r="B76" s="108"/>
      <c r="C76" s="109"/>
      <c r="D76" s="110"/>
      <c r="E76" s="108"/>
      <c r="F76" s="110"/>
      <c r="G76" s="108"/>
      <c r="H76" s="110"/>
      <c r="I76" s="108"/>
      <c r="J76" s="110"/>
      <c r="K76" s="108"/>
    </row>
    <row r="77" spans="1:11" ht="15">
      <c r="A77" s="111"/>
      <c r="B77" s="108"/>
      <c r="C77" s="109"/>
      <c r="D77" s="110"/>
      <c r="E77" s="108"/>
      <c r="F77" s="110"/>
      <c r="G77" s="108"/>
      <c r="H77" s="110"/>
      <c r="I77" s="108"/>
      <c r="J77" s="110"/>
      <c r="K77" s="108"/>
    </row>
    <row r="78" spans="1:11" ht="15">
      <c r="A78" s="111" t="s">
        <v>154</v>
      </c>
      <c r="B78" s="111"/>
      <c r="C78" s="111"/>
      <c r="D78" s="112"/>
      <c r="E78" s="108"/>
      <c r="F78" s="110"/>
      <c r="G78" s="108"/>
      <c r="H78" s="110"/>
      <c r="I78" s="108"/>
      <c r="J78" s="110"/>
      <c r="K78" s="113"/>
    </row>
    <row r="79" spans="1:11" ht="15.75" customHeight="1">
      <c r="A79" s="340" t="str">
        <f>+$A$198</f>
        <v>First year of maintenance is included in the purchase price.  *Premium Support requires an active Maintenance Agreement.</v>
      </c>
      <c r="B79" s="340"/>
      <c r="C79" s="341"/>
      <c r="D79" s="304" t="s">
        <v>3</v>
      </c>
      <c r="E79" s="304"/>
      <c r="F79" s="304"/>
      <c r="G79" s="304"/>
      <c r="H79" s="305"/>
      <c r="I79" s="305"/>
      <c r="J79" s="304"/>
      <c r="K79" s="304"/>
    </row>
    <row r="80" spans="1:11" ht="12.75" customHeight="1">
      <c r="A80" s="340"/>
      <c r="B80" s="340"/>
      <c r="C80" s="341"/>
      <c r="D80" s="306" t="s">
        <v>4</v>
      </c>
      <c r="E80" s="307"/>
      <c r="F80" s="306" t="s">
        <v>5</v>
      </c>
      <c r="G80" s="307"/>
      <c r="H80" s="308" t="s">
        <v>6</v>
      </c>
      <c r="I80" s="309"/>
      <c r="J80" s="313" t="s">
        <v>7</v>
      </c>
      <c r="K80" s="314"/>
    </row>
    <row r="81" spans="1:11" ht="15">
      <c r="A81" s="342"/>
      <c r="B81" s="342"/>
      <c r="C81" s="343"/>
      <c r="D81" s="310" t="s">
        <v>8</v>
      </c>
      <c r="E81" s="311"/>
      <c r="F81" s="310" t="s">
        <v>8</v>
      </c>
      <c r="G81" s="311"/>
      <c r="H81" s="308"/>
      <c r="I81" s="309"/>
      <c r="J81" s="315"/>
      <c r="K81" s="316"/>
    </row>
    <row r="82" spans="1:11" ht="30">
      <c r="A82" s="114" t="s">
        <v>81</v>
      </c>
      <c r="B82" s="114" t="s">
        <v>10</v>
      </c>
      <c r="C82" s="114" t="s">
        <v>11</v>
      </c>
      <c r="D82" s="115" t="s">
        <v>12</v>
      </c>
      <c r="E82" s="116" t="s">
        <v>13</v>
      </c>
      <c r="F82" s="115" t="s">
        <v>12</v>
      </c>
      <c r="G82" s="116" t="s">
        <v>13</v>
      </c>
      <c r="H82" s="117" t="s">
        <v>12</v>
      </c>
      <c r="I82" s="114" t="s">
        <v>13</v>
      </c>
      <c r="J82" s="115" t="s">
        <v>12</v>
      </c>
      <c r="K82" s="116" t="s">
        <v>13</v>
      </c>
    </row>
    <row r="83" spans="1:11" ht="15">
      <c r="A83" s="118" t="s">
        <v>131</v>
      </c>
      <c r="B83" s="119" t="s">
        <v>15</v>
      </c>
      <c r="C83" s="120">
        <v>0</v>
      </c>
      <c r="D83" s="121">
        <v>99.95</v>
      </c>
      <c r="E83" s="143" t="s">
        <v>155</v>
      </c>
      <c r="F83" s="121">
        <f>ROUND(D83*0.5,2)</f>
        <v>49.98</v>
      </c>
      <c r="G83" s="143" t="s">
        <v>156</v>
      </c>
      <c r="H83" s="121">
        <f>ROUND(D83*0.2,2)</f>
        <v>19.989999999999998</v>
      </c>
      <c r="I83" s="143" t="s">
        <v>157</v>
      </c>
      <c r="J83" s="144" t="s">
        <v>40</v>
      </c>
      <c r="K83" s="143" t="s">
        <v>40</v>
      </c>
    </row>
    <row r="84" spans="1:11" ht="15">
      <c r="A84" s="118" t="s">
        <v>135</v>
      </c>
      <c r="B84" s="119" t="s">
        <v>21</v>
      </c>
      <c r="C84" s="123">
        <f>$M$2</f>
        <v>0.09</v>
      </c>
      <c r="D84" s="121">
        <f>$D$83*(1-C84)</f>
        <v>90.95450000000001</v>
      </c>
      <c r="E84" s="143" t="s">
        <v>158</v>
      </c>
      <c r="F84" s="121">
        <f>ROUND(D84*0.5,2)</f>
        <v>45.48</v>
      </c>
      <c r="G84" s="143" t="s">
        <v>159</v>
      </c>
      <c r="H84" s="121">
        <f>ROUND(D84*0.2,2)</f>
        <v>18.190000000000001</v>
      </c>
      <c r="I84" s="143" t="s">
        <v>160</v>
      </c>
      <c r="J84" s="121">
        <f>ROUND(D84*0.15,2)</f>
        <v>13.64</v>
      </c>
      <c r="K84" s="143" t="s">
        <v>161</v>
      </c>
    </row>
    <row r="85" spans="1:11" ht="15">
      <c r="A85" s="124" t="s">
        <v>140</v>
      </c>
      <c r="B85" s="119" t="s">
        <v>27</v>
      </c>
      <c r="C85" s="123">
        <f>$M$3</f>
        <v>0.23300000000000001</v>
      </c>
      <c r="D85" s="121">
        <f>$D$83*(1-C85)</f>
        <v>76.661650000000009</v>
      </c>
      <c r="E85" s="143" t="s">
        <v>162</v>
      </c>
      <c r="F85" s="121">
        <f>ROUND(D85*0.5,2)</f>
        <v>38.33</v>
      </c>
      <c r="G85" s="143" t="s">
        <v>163</v>
      </c>
      <c r="H85" s="121">
        <f>ROUND(D85*0.2,2)</f>
        <v>15.33</v>
      </c>
      <c r="I85" s="143" t="s">
        <v>164</v>
      </c>
      <c r="J85" s="121">
        <f>ROUND(D85*0.15,2)</f>
        <v>11.5</v>
      </c>
      <c r="K85" s="143" t="s">
        <v>165</v>
      </c>
    </row>
    <row r="86" spans="1:11" ht="15">
      <c r="A86" s="124" t="s">
        <v>145</v>
      </c>
      <c r="B86" s="119" t="s">
        <v>33</v>
      </c>
      <c r="C86" s="123">
        <f>$M$4</f>
        <v>0.377</v>
      </c>
      <c r="D86" s="121">
        <f>$D$83*(1-C86)</f>
        <v>62.26885</v>
      </c>
      <c r="E86" s="143" t="s">
        <v>166</v>
      </c>
      <c r="F86" s="121">
        <f>ROUND(D86*0.5,2)</f>
        <v>31.13</v>
      </c>
      <c r="G86" s="143" t="s">
        <v>167</v>
      </c>
      <c r="H86" s="121">
        <f>ROUND(D86*0.2,2)</f>
        <v>12.45</v>
      </c>
      <c r="I86" s="143" t="s">
        <v>168</v>
      </c>
      <c r="J86" s="121">
        <f>ROUND(D86*0.15,2)</f>
        <v>9.34</v>
      </c>
      <c r="K86" s="143" t="s">
        <v>169</v>
      </c>
    </row>
    <row r="87" spans="1:11" ht="15">
      <c r="A87" s="353" t="s">
        <v>560</v>
      </c>
      <c r="B87" s="354"/>
      <c r="C87" s="355"/>
      <c r="D87" s="121">
        <v>233.88</v>
      </c>
      <c r="E87" s="143" t="s">
        <v>565</v>
      </c>
      <c r="F87" s="121">
        <v>116.94</v>
      </c>
      <c r="G87" s="143" t="s">
        <v>566</v>
      </c>
      <c r="H87" s="121">
        <v>46.78</v>
      </c>
      <c r="I87" s="143" t="s">
        <v>567</v>
      </c>
      <c r="J87" s="218" t="s">
        <v>40</v>
      </c>
      <c r="K87" s="218" t="s">
        <v>40</v>
      </c>
    </row>
    <row r="88" spans="1:11" ht="15">
      <c r="A88" s="111" t="e">
        <f>#REF!</f>
        <v>#REF!</v>
      </c>
      <c r="B88" s="127"/>
      <c r="C88" s="129"/>
      <c r="D88" s="145"/>
      <c r="E88" s="130"/>
      <c r="F88" s="145"/>
      <c r="G88" s="130"/>
      <c r="H88" s="145"/>
      <c r="I88" s="130"/>
      <c r="J88" s="145"/>
      <c r="K88" s="130"/>
    </row>
    <row r="89" spans="1:11" ht="15">
      <c r="A89" s="108"/>
      <c r="B89" s="108"/>
      <c r="C89" s="109"/>
      <c r="D89" s="110"/>
      <c r="E89" s="108"/>
      <c r="F89" s="110"/>
      <c r="G89" s="108"/>
      <c r="H89" s="110"/>
      <c r="I89" s="108"/>
      <c r="J89" s="110"/>
      <c r="K89" s="108"/>
    </row>
    <row r="90" spans="1:11" ht="15">
      <c r="A90" s="111" t="s">
        <v>154</v>
      </c>
      <c r="B90" s="111"/>
      <c r="C90" s="111"/>
      <c r="D90" s="112"/>
      <c r="E90" s="108"/>
      <c r="F90" s="110"/>
      <c r="G90" s="108"/>
      <c r="H90" s="110"/>
      <c r="I90" s="108"/>
      <c r="J90" s="110"/>
      <c r="K90" s="113"/>
    </row>
    <row r="91" spans="1:11" ht="15">
      <c r="A91" s="111" t="s">
        <v>114</v>
      </c>
      <c r="B91" s="111"/>
      <c r="C91" s="111"/>
      <c r="D91" s="112"/>
      <c r="E91" s="108"/>
      <c r="F91" s="110"/>
      <c r="G91" s="108"/>
      <c r="H91" s="110"/>
      <c r="I91" s="108"/>
      <c r="J91" s="110"/>
      <c r="K91" s="113"/>
    </row>
    <row r="92" spans="1:11" ht="15.75" customHeight="1">
      <c r="A92" s="340" t="str">
        <f>+$A$198</f>
        <v>First year of maintenance is included in the purchase price.  *Premium Support requires an active Maintenance Agreement.</v>
      </c>
      <c r="B92" s="340"/>
      <c r="C92" s="341"/>
      <c r="D92" s="304" t="s">
        <v>3</v>
      </c>
      <c r="E92" s="304"/>
      <c r="F92" s="304"/>
      <c r="G92" s="304"/>
      <c r="H92" s="304"/>
      <c r="I92" s="304"/>
      <c r="J92" s="304"/>
      <c r="K92" s="304"/>
    </row>
    <row r="93" spans="1:11" ht="12.75" customHeight="1">
      <c r="A93" s="340"/>
      <c r="B93" s="340"/>
      <c r="C93" s="341"/>
      <c r="D93" s="306" t="s">
        <v>4</v>
      </c>
      <c r="E93" s="307"/>
      <c r="F93" s="306" t="s">
        <v>5</v>
      </c>
      <c r="G93" s="307"/>
      <c r="H93" s="313" t="s">
        <v>6</v>
      </c>
      <c r="I93" s="314"/>
      <c r="J93" s="313" t="s">
        <v>7</v>
      </c>
      <c r="K93" s="314"/>
    </row>
    <row r="94" spans="1:11" ht="15">
      <c r="A94" s="342"/>
      <c r="B94" s="342"/>
      <c r="C94" s="343"/>
      <c r="D94" s="310" t="s">
        <v>8</v>
      </c>
      <c r="E94" s="311"/>
      <c r="F94" s="310" t="s">
        <v>8</v>
      </c>
      <c r="G94" s="311"/>
      <c r="H94" s="315"/>
      <c r="I94" s="316"/>
      <c r="J94" s="315"/>
      <c r="K94" s="316"/>
    </row>
    <row r="95" spans="1:11" ht="30">
      <c r="A95" s="114" t="s">
        <v>81</v>
      </c>
      <c r="B95" s="322" t="s">
        <v>10</v>
      </c>
      <c r="C95" s="322"/>
      <c r="D95" s="115" t="s">
        <v>12</v>
      </c>
      <c r="E95" s="116" t="s">
        <v>13</v>
      </c>
      <c r="F95" s="115" t="s">
        <v>12</v>
      </c>
      <c r="G95" s="116" t="s">
        <v>13</v>
      </c>
      <c r="H95" s="115" t="s">
        <v>12</v>
      </c>
      <c r="I95" s="116" t="s">
        <v>13</v>
      </c>
      <c r="J95" s="115" t="s">
        <v>12</v>
      </c>
      <c r="K95" s="116" t="s">
        <v>13</v>
      </c>
    </row>
    <row r="96" spans="1:11" ht="15">
      <c r="A96" s="118" t="s">
        <v>131</v>
      </c>
      <c r="B96" s="336" t="s">
        <v>15</v>
      </c>
      <c r="C96" s="336"/>
      <c r="D96" s="121"/>
      <c r="E96" s="143" t="s">
        <v>170</v>
      </c>
      <c r="F96" s="327" t="s">
        <v>116</v>
      </c>
      <c r="G96" s="337"/>
      <c r="H96" s="327" t="s">
        <v>117</v>
      </c>
      <c r="I96" s="337"/>
      <c r="J96" s="327" t="s">
        <v>118</v>
      </c>
      <c r="K96" s="337"/>
    </row>
    <row r="97" spans="1:11" ht="15">
      <c r="A97" s="118" t="s">
        <v>135</v>
      </c>
      <c r="B97" s="336" t="s">
        <v>21</v>
      </c>
      <c r="C97" s="336"/>
      <c r="D97" s="121"/>
      <c r="E97" s="143" t="s">
        <v>171</v>
      </c>
      <c r="F97" s="337"/>
      <c r="G97" s="337"/>
      <c r="H97" s="337"/>
      <c r="I97" s="337"/>
      <c r="J97" s="337"/>
      <c r="K97" s="337"/>
    </row>
    <row r="98" spans="1:11" ht="15">
      <c r="A98" s="124" t="s">
        <v>140</v>
      </c>
      <c r="B98" s="336" t="s">
        <v>27</v>
      </c>
      <c r="C98" s="336"/>
      <c r="D98" s="121"/>
      <c r="E98" s="143" t="s">
        <v>172</v>
      </c>
      <c r="F98" s="337"/>
      <c r="G98" s="337"/>
      <c r="H98" s="337"/>
      <c r="I98" s="337"/>
      <c r="J98" s="337"/>
      <c r="K98" s="337"/>
    </row>
    <row r="99" spans="1:11" ht="15">
      <c r="A99" s="124" t="s">
        <v>145</v>
      </c>
      <c r="B99" s="336" t="s">
        <v>33</v>
      </c>
      <c r="C99" s="336"/>
      <c r="D99" s="121"/>
      <c r="E99" s="143" t="s">
        <v>173</v>
      </c>
      <c r="F99" s="337"/>
      <c r="G99" s="337"/>
      <c r="H99" s="337"/>
      <c r="I99" s="337"/>
      <c r="J99" s="337"/>
      <c r="K99" s="337"/>
    </row>
    <row r="100" spans="1:11" ht="15">
      <c r="A100" s="111" t="e">
        <f>#REF!</f>
        <v>#REF!</v>
      </c>
      <c r="B100" s="127"/>
      <c r="C100" s="127"/>
      <c r="D100" s="145"/>
      <c r="E100" s="130"/>
      <c r="F100" s="128"/>
      <c r="G100" s="128"/>
      <c r="H100" s="128"/>
      <c r="I100" s="128"/>
      <c r="J100" s="128"/>
      <c r="K100" s="128"/>
    </row>
    <row r="101" spans="1:11" ht="15">
      <c r="A101" s="111" t="s">
        <v>90</v>
      </c>
      <c r="B101" s="127"/>
      <c r="C101" s="129"/>
      <c r="D101" s="126"/>
      <c r="E101" s="130"/>
      <c r="F101" s="146"/>
      <c r="G101" s="146"/>
      <c r="H101" s="146"/>
      <c r="I101" s="146"/>
      <c r="J101" s="146"/>
      <c r="K101" s="146"/>
    </row>
    <row r="102" spans="1:11" ht="15">
      <c r="A102" s="111" t="s">
        <v>91</v>
      </c>
      <c r="B102" s="127"/>
      <c r="C102" s="129"/>
      <c r="D102" s="126"/>
      <c r="E102" s="130"/>
      <c r="F102" s="146"/>
      <c r="G102" s="146"/>
      <c r="H102" s="146"/>
      <c r="I102" s="146"/>
      <c r="J102" s="146"/>
      <c r="K102" s="146"/>
    </row>
    <row r="103" spans="1:11" ht="15">
      <c r="A103" s="111"/>
      <c r="B103" s="127"/>
      <c r="C103" s="129"/>
      <c r="D103" s="126"/>
      <c r="E103" s="130"/>
      <c r="F103" s="146"/>
      <c r="G103" s="146"/>
      <c r="H103" s="146"/>
      <c r="I103" s="146"/>
      <c r="J103" s="146"/>
      <c r="K103" s="146"/>
    </row>
    <row r="104" spans="1:11" ht="15">
      <c r="A104" s="111" t="s">
        <v>279</v>
      </c>
      <c r="B104" s="111"/>
      <c r="C104" s="111"/>
      <c r="D104" s="111"/>
      <c r="E104" s="108"/>
      <c r="F104" s="110"/>
      <c r="G104" s="108"/>
      <c r="H104" s="110"/>
      <c r="I104" s="108"/>
      <c r="J104" s="110"/>
      <c r="K104" s="113"/>
    </row>
    <row r="105" spans="1:11" ht="15">
      <c r="A105" s="340" t="s">
        <v>2</v>
      </c>
      <c r="B105" s="340"/>
      <c r="C105" s="340"/>
      <c r="D105" s="304" t="s">
        <v>3</v>
      </c>
      <c r="E105" s="304"/>
      <c r="F105" s="304"/>
      <c r="G105" s="304"/>
      <c r="H105" s="305"/>
      <c r="I105" s="305"/>
      <c r="J105" s="305"/>
      <c r="K105" s="305"/>
    </row>
    <row r="106" spans="1:11" ht="15">
      <c r="A106" s="340"/>
      <c r="B106" s="340"/>
      <c r="C106" s="340"/>
      <c r="D106" s="306" t="s">
        <v>4</v>
      </c>
      <c r="E106" s="307"/>
      <c r="F106" s="306" t="s">
        <v>5</v>
      </c>
      <c r="G106" s="307"/>
      <c r="H106" s="308" t="s">
        <v>6</v>
      </c>
      <c r="I106" s="322"/>
      <c r="J106" s="322" t="s">
        <v>7</v>
      </c>
      <c r="K106" s="322"/>
    </row>
    <row r="107" spans="1:11" ht="15">
      <c r="A107" s="340"/>
      <c r="B107" s="340"/>
      <c r="C107" s="340"/>
      <c r="D107" s="310" t="s">
        <v>8</v>
      </c>
      <c r="E107" s="311"/>
      <c r="F107" s="310" t="s">
        <v>8</v>
      </c>
      <c r="G107" s="311"/>
      <c r="H107" s="308"/>
      <c r="I107" s="322"/>
      <c r="J107" s="322"/>
      <c r="K107" s="322"/>
    </row>
    <row r="108" spans="1:11" ht="15">
      <c r="A108" s="131"/>
      <c r="B108" s="131"/>
      <c r="C108" s="131"/>
      <c r="D108" s="115" t="s">
        <v>12</v>
      </c>
      <c r="E108" s="116" t="s">
        <v>13</v>
      </c>
      <c r="F108" s="115" t="s">
        <v>12</v>
      </c>
      <c r="G108" s="116" t="s">
        <v>13</v>
      </c>
      <c r="H108" s="117" t="s">
        <v>12</v>
      </c>
      <c r="I108" s="114" t="s">
        <v>13</v>
      </c>
      <c r="J108" s="117" t="s">
        <v>12</v>
      </c>
      <c r="K108" s="114" t="s">
        <v>13</v>
      </c>
    </row>
    <row r="109" spans="1:11" ht="15">
      <c r="A109" s="323" t="s">
        <v>280</v>
      </c>
      <c r="B109" s="323"/>
      <c r="C109" s="323"/>
      <c r="D109" s="147">
        <v>1595</v>
      </c>
      <c r="E109" s="148" t="s">
        <v>281</v>
      </c>
      <c r="F109" s="147">
        <v>797.5</v>
      </c>
      <c r="G109" s="148" t="s">
        <v>282</v>
      </c>
      <c r="H109" s="121">
        <v>319</v>
      </c>
      <c r="I109" s="141" t="s">
        <v>283</v>
      </c>
      <c r="J109" s="121">
        <v>239.25</v>
      </c>
      <c r="K109" s="141" t="s">
        <v>284</v>
      </c>
    </row>
    <row r="110" spans="1:11" ht="15">
      <c r="A110" s="323" t="s">
        <v>285</v>
      </c>
      <c r="B110" s="323"/>
      <c r="C110" s="323"/>
      <c r="D110" s="149">
        <v>1695</v>
      </c>
      <c r="E110" s="141" t="s">
        <v>286</v>
      </c>
      <c r="F110" s="121">
        <v>847.5</v>
      </c>
      <c r="G110" s="141" t="s">
        <v>287</v>
      </c>
      <c r="H110" s="121">
        <v>339</v>
      </c>
      <c r="I110" s="141" t="s">
        <v>288</v>
      </c>
      <c r="J110" s="121">
        <v>254.25</v>
      </c>
      <c r="K110" s="141" t="s">
        <v>289</v>
      </c>
    </row>
    <row r="111" spans="1:11" ht="15">
      <c r="A111" s="348" t="s">
        <v>290</v>
      </c>
      <c r="B111" s="348"/>
      <c r="C111" s="348"/>
      <c r="D111" s="121">
        <v>5385</v>
      </c>
      <c r="E111" s="141" t="s">
        <v>291</v>
      </c>
      <c r="F111" s="337" t="s">
        <v>40</v>
      </c>
      <c r="G111" s="337"/>
      <c r="H111" s="337" t="s">
        <v>40</v>
      </c>
      <c r="I111" s="337"/>
      <c r="J111" s="337" t="s">
        <v>40</v>
      </c>
      <c r="K111" s="337"/>
    </row>
    <row r="112" spans="1:11" ht="15">
      <c r="A112" s="111" t="s">
        <v>292</v>
      </c>
      <c r="B112" s="150"/>
      <c r="C112" s="150"/>
      <c r="D112" s="110"/>
      <c r="E112" s="151"/>
      <c r="F112" s="126"/>
      <c r="G112" s="151"/>
      <c r="H112" s="126"/>
      <c r="I112" s="151"/>
      <c r="J112" s="126"/>
      <c r="K112" s="151"/>
    </row>
    <row r="113" spans="1:11" ht="15">
      <c r="A113" s="111" t="s">
        <v>293</v>
      </c>
      <c r="B113" s="108"/>
      <c r="C113" s="109"/>
      <c r="D113" s="110"/>
      <c r="E113" s="108"/>
      <c r="F113" s="108"/>
      <c r="G113" s="108"/>
      <c r="H113" s="108"/>
      <c r="I113" s="108"/>
      <c r="J113" s="108"/>
      <c r="K113" s="108"/>
    </row>
    <row r="114" spans="1:11" ht="15">
      <c r="A114" s="111" t="s">
        <v>294</v>
      </c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</row>
    <row r="115" spans="1:11" ht="15">
      <c r="A115" s="111"/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</row>
    <row r="116" spans="1:11" ht="15">
      <c r="A116" s="111" t="s">
        <v>279</v>
      </c>
      <c r="B116" s="111"/>
      <c r="C116" s="111"/>
      <c r="D116" s="110"/>
      <c r="E116" s="108"/>
      <c r="F116" s="110"/>
      <c r="G116" s="108"/>
      <c r="H116" s="110"/>
      <c r="I116" s="108"/>
      <c r="J116" s="110"/>
      <c r="K116" s="113"/>
    </row>
    <row r="117" spans="1:11" ht="15">
      <c r="A117" s="111" t="s">
        <v>79</v>
      </c>
      <c r="B117" s="111"/>
      <c r="C117" s="111"/>
      <c r="D117" s="110"/>
      <c r="E117" s="108"/>
      <c r="F117" s="110"/>
      <c r="G117" s="108"/>
      <c r="H117" s="110"/>
      <c r="I117" s="108"/>
      <c r="J117" s="110"/>
      <c r="K117" s="113"/>
    </row>
    <row r="118" spans="1:11" ht="15">
      <c r="A118" s="340" t="s">
        <v>2</v>
      </c>
      <c r="B118" s="340"/>
      <c r="C118" s="340"/>
      <c r="D118" s="304" t="s">
        <v>3</v>
      </c>
      <c r="E118" s="304"/>
      <c r="F118" s="304"/>
      <c r="G118" s="304"/>
      <c r="H118" s="305"/>
      <c r="I118" s="305"/>
      <c r="J118" s="305"/>
      <c r="K118" s="305"/>
    </row>
    <row r="119" spans="1:11" ht="15">
      <c r="A119" s="340"/>
      <c r="B119" s="340"/>
      <c r="C119" s="340"/>
      <c r="D119" s="306" t="s">
        <v>4</v>
      </c>
      <c r="E119" s="307"/>
      <c r="F119" s="306" t="s">
        <v>5</v>
      </c>
      <c r="G119" s="307"/>
      <c r="H119" s="308" t="s">
        <v>6</v>
      </c>
      <c r="I119" s="322"/>
      <c r="J119" s="322" t="s">
        <v>7</v>
      </c>
      <c r="K119" s="322"/>
    </row>
    <row r="120" spans="1:11" ht="15">
      <c r="A120" s="340"/>
      <c r="B120" s="340"/>
      <c r="C120" s="340"/>
      <c r="D120" s="310" t="s">
        <v>8</v>
      </c>
      <c r="E120" s="311"/>
      <c r="F120" s="310" t="s">
        <v>8</v>
      </c>
      <c r="G120" s="311"/>
      <c r="H120" s="308"/>
      <c r="I120" s="322"/>
      <c r="J120" s="322"/>
      <c r="K120" s="322"/>
    </row>
    <row r="121" spans="1:11" ht="15">
      <c r="A121" s="131"/>
      <c r="B121" s="131"/>
      <c r="C121" s="131"/>
      <c r="D121" s="115" t="s">
        <v>12</v>
      </c>
      <c r="E121" s="116" t="s">
        <v>13</v>
      </c>
      <c r="F121" s="115" t="s">
        <v>12</v>
      </c>
      <c r="G121" s="116" t="s">
        <v>13</v>
      </c>
      <c r="H121" s="117" t="s">
        <v>12</v>
      </c>
      <c r="I121" s="114" t="s">
        <v>13</v>
      </c>
      <c r="J121" s="117" t="s">
        <v>12</v>
      </c>
      <c r="K121" s="114" t="s">
        <v>13</v>
      </c>
    </row>
    <row r="122" spans="1:11" ht="15">
      <c r="A122" s="323" t="s">
        <v>280</v>
      </c>
      <c r="B122" s="323"/>
      <c r="C122" s="323"/>
      <c r="D122" s="152"/>
      <c r="E122" s="148" t="s">
        <v>295</v>
      </c>
      <c r="F122" s="338" t="s">
        <v>84</v>
      </c>
      <c r="G122" s="339"/>
      <c r="H122" s="327" t="s">
        <v>85</v>
      </c>
      <c r="I122" s="337"/>
      <c r="J122" s="327" t="s">
        <v>86</v>
      </c>
      <c r="K122" s="337"/>
    </row>
    <row r="123" spans="1:11" ht="15">
      <c r="A123" s="323" t="s">
        <v>285</v>
      </c>
      <c r="B123" s="323"/>
      <c r="C123" s="323"/>
      <c r="D123" s="149"/>
      <c r="E123" s="141" t="s">
        <v>296</v>
      </c>
      <c r="F123" s="337"/>
      <c r="G123" s="337"/>
      <c r="H123" s="337"/>
      <c r="I123" s="337"/>
      <c r="J123" s="337"/>
      <c r="K123" s="337"/>
    </row>
    <row r="124" spans="1:11" ht="15">
      <c r="A124" s="111" t="s">
        <v>292</v>
      </c>
      <c r="B124" s="150"/>
      <c r="C124" s="150"/>
      <c r="D124" s="110"/>
      <c r="E124" s="151"/>
      <c r="F124" s="126"/>
      <c r="G124" s="151"/>
      <c r="H124" s="126"/>
      <c r="I124" s="151"/>
      <c r="J124" s="126"/>
      <c r="K124" s="151"/>
    </row>
    <row r="125" spans="1:11" ht="15">
      <c r="A125" s="111" t="s">
        <v>293</v>
      </c>
      <c r="B125" s="108"/>
      <c r="C125" s="109"/>
      <c r="D125" s="110"/>
      <c r="E125" s="108"/>
      <c r="F125" s="108"/>
      <c r="G125" s="108"/>
      <c r="H125" s="108"/>
      <c r="I125" s="108"/>
      <c r="J125" s="108"/>
      <c r="K125" s="108"/>
    </row>
    <row r="126" spans="1:11" ht="15">
      <c r="A126" s="111"/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</row>
    <row r="127" spans="1:11" ht="15">
      <c r="A127" s="111" t="s">
        <v>297</v>
      </c>
      <c r="B127" s="111"/>
      <c r="C127" s="111"/>
      <c r="D127" s="110"/>
      <c r="E127" s="108"/>
      <c r="F127" s="110"/>
      <c r="G127" s="108"/>
      <c r="H127" s="110"/>
      <c r="I127" s="108"/>
      <c r="J127" s="110"/>
      <c r="K127" s="113"/>
    </row>
    <row r="128" spans="1:11" ht="15.75" customHeight="1">
      <c r="A128" s="340" t="s">
        <v>2</v>
      </c>
      <c r="B128" s="340"/>
      <c r="C128" s="341"/>
      <c r="D128" s="304" t="s">
        <v>3</v>
      </c>
      <c r="E128" s="304"/>
      <c r="F128" s="304"/>
      <c r="G128" s="304"/>
      <c r="H128" s="305"/>
      <c r="I128" s="305"/>
      <c r="J128" s="305"/>
      <c r="K128" s="305"/>
    </row>
    <row r="129" spans="1:11" ht="15">
      <c r="A129" s="340"/>
      <c r="B129" s="340"/>
      <c r="C129" s="341"/>
      <c r="D129" s="306" t="s">
        <v>4</v>
      </c>
      <c r="E129" s="307"/>
      <c r="F129" s="306" t="s">
        <v>5</v>
      </c>
      <c r="G129" s="307"/>
      <c r="H129" s="308" t="s">
        <v>6</v>
      </c>
      <c r="I129" s="322"/>
      <c r="J129" s="322" t="s">
        <v>7</v>
      </c>
      <c r="K129" s="322"/>
    </row>
    <row r="130" spans="1:11" ht="15">
      <c r="A130" s="340"/>
      <c r="B130" s="340"/>
      <c r="C130" s="341"/>
      <c r="D130" s="310" t="s">
        <v>8</v>
      </c>
      <c r="E130" s="311"/>
      <c r="F130" s="310" t="s">
        <v>8</v>
      </c>
      <c r="G130" s="311"/>
      <c r="H130" s="308"/>
      <c r="I130" s="322"/>
      <c r="J130" s="322"/>
      <c r="K130" s="322"/>
    </row>
    <row r="131" spans="1:11" ht="15">
      <c r="A131" s="342"/>
      <c r="B131" s="342"/>
      <c r="C131" s="343"/>
      <c r="D131" s="115" t="s">
        <v>12</v>
      </c>
      <c r="E131" s="116" t="s">
        <v>13</v>
      </c>
      <c r="F131" s="115" t="s">
        <v>12</v>
      </c>
      <c r="G131" s="116" t="s">
        <v>13</v>
      </c>
      <c r="H131" s="117" t="s">
        <v>12</v>
      </c>
      <c r="I131" s="114" t="s">
        <v>13</v>
      </c>
      <c r="J131" s="117" t="s">
        <v>12</v>
      </c>
      <c r="K131" s="114" t="s">
        <v>13</v>
      </c>
    </row>
    <row r="132" spans="1:11" ht="15">
      <c r="A132" s="323" t="s">
        <v>298</v>
      </c>
      <c r="B132" s="323"/>
      <c r="C132" s="323"/>
      <c r="D132" s="152">
        <v>395</v>
      </c>
      <c r="E132" s="148" t="s">
        <v>299</v>
      </c>
      <c r="F132" s="147">
        <f>ROUND(D132*0.5,2)</f>
        <v>197.5</v>
      </c>
      <c r="G132" s="148" t="s">
        <v>300</v>
      </c>
      <c r="H132" s="121">
        <f>ROUND(0.2*D132,2)</f>
        <v>79</v>
      </c>
      <c r="I132" s="141" t="s">
        <v>301</v>
      </c>
      <c r="J132" s="121">
        <f>ROUND(0.15*D132,2)</f>
        <v>59.25</v>
      </c>
      <c r="K132" s="141" t="s">
        <v>302</v>
      </c>
    </row>
    <row r="133" spans="1:11" ht="15">
      <c r="A133" s="323" t="s">
        <v>303</v>
      </c>
      <c r="B133" s="323"/>
      <c r="C133" s="323"/>
      <c r="D133" s="121">
        <v>995</v>
      </c>
      <c r="E133" s="141" t="s">
        <v>304</v>
      </c>
      <c r="F133" s="121">
        <f>ROUND(D133*0.5,2)</f>
        <v>497.5</v>
      </c>
      <c r="G133" s="141" t="s">
        <v>305</v>
      </c>
      <c r="H133" s="121">
        <f>ROUND(0.2*D133,2)</f>
        <v>199</v>
      </c>
      <c r="I133" s="141" t="s">
        <v>306</v>
      </c>
      <c r="J133" s="121">
        <f>ROUND(0.15*D133,2)</f>
        <v>149.25</v>
      </c>
      <c r="K133" s="141" t="s">
        <v>307</v>
      </c>
    </row>
    <row r="134" spans="1:11" ht="15">
      <c r="A134" s="323" t="s">
        <v>308</v>
      </c>
      <c r="B134" s="323"/>
      <c r="C134" s="323"/>
      <c r="D134" s="149">
        <v>2395</v>
      </c>
      <c r="E134" s="141" t="s">
        <v>309</v>
      </c>
      <c r="F134" s="121">
        <f>ROUND(D134*0.5,2)</f>
        <v>1197.5</v>
      </c>
      <c r="G134" s="141" t="s">
        <v>310</v>
      </c>
      <c r="H134" s="121">
        <f>ROUND(0.2*D134,2)</f>
        <v>479</v>
      </c>
      <c r="I134" s="141" t="s">
        <v>311</v>
      </c>
      <c r="J134" s="121">
        <f>ROUND(0.15*D134,2)</f>
        <v>359.25</v>
      </c>
      <c r="K134" s="141" t="s">
        <v>312</v>
      </c>
    </row>
    <row r="135" spans="1:11" ht="15">
      <c r="A135" s="323" t="s">
        <v>313</v>
      </c>
      <c r="B135" s="323"/>
      <c r="C135" s="323"/>
      <c r="D135" s="337" t="s">
        <v>314</v>
      </c>
      <c r="E135" s="337"/>
      <c r="F135" s="121">
        <v>647.5</v>
      </c>
      <c r="G135" s="141" t="s">
        <v>315</v>
      </c>
      <c r="H135" s="121">
        <v>259</v>
      </c>
      <c r="I135" s="141" t="s">
        <v>316</v>
      </c>
      <c r="J135" s="121">
        <v>194.25</v>
      </c>
      <c r="K135" s="141" t="s">
        <v>317</v>
      </c>
    </row>
    <row r="136" spans="1:11" ht="15">
      <c r="A136" s="323" t="s">
        <v>318</v>
      </c>
      <c r="B136" s="323"/>
      <c r="C136" s="323"/>
      <c r="D136" s="337"/>
      <c r="E136" s="337"/>
      <c r="F136" s="121">
        <v>947.5</v>
      </c>
      <c r="G136" s="141" t="s">
        <v>319</v>
      </c>
      <c r="H136" s="121">
        <v>379</v>
      </c>
      <c r="I136" s="141" t="s">
        <v>320</v>
      </c>
      <c r="J136" s="121">
        <v>284.25</v>
      </c>
      <c r="K136" s="141" t="s">
        <v>321</v>
      </c>
    </row>
    <row r="137" spans="1:11" ht="15">
      <c r="A137" s="323" t="s">
        <v>322</v>
      </c>
      <c r="B137" s="323"/>
      <c r="C137" s="323"/>
      <c r="D137" s="337"/>
      <c r="E137" s="337"/>
      <c r="F137" s="121">
        <v>1875</v>
      </c>
      <c r="G137" s="141" t="s">
        <v>323</v>
      </c>
      <c r="H137" s="121">
        <v>750</v>
      </c>
      <c r="I137" s="141" t="s">
        <v>324</v>
      </c>
      <c r="J137" s="121">
        <v>562.5</v>
      </c>
      <c r="K137" s="141" t="s">
        <v>325</v>
      </c>
    </row>
    <row r="138" spans="1:11" ht="15">
      <c r="A138" s="323" t="s">
        <v>326</v>
      </c>
      <c r="B138" s="323"/>
      <c r="C138" s="323"/>
      <c r="D138" s="337"/>
      <c r="E138" s="337"/>
      <c r="F138" s="121">
        <v>3875</v>
      </c>
      <c r="G138" s="141" t="s">
        <v>327</v>
      </c>
      <c r="H138" s="121">
        <v>1550</v>
      </c>
      <c r="I138" s="141" t="s">
        <v>328</v>
      </c>
      <c r="J138" s="121">
        <v>1162.5</v>
      </c>
      <c r="K138" s="141" t="s">
        <v>329</v>
      </c>
    </row>
    <row r="139" spans="1:11" ht="15">
      <c r="A139" s="111" t="s">
        <v>278</v>
      </c>
      <c r="B139" s="108"/>
      <c r="C139" s="109"/>
      <c r="D139" s="110"/>
      <c r="E139" s="108"/>
      <c r="F139" s="110"/>
      <c r="G139" s="108"/>
      <c r="H139" s="110"/>
      <c r="I139" s="108"/>
      <c r="J139" s="110"/>
      <c r="K139" s="108"/>
    </row>
    <row r="140" spans="1:11" ht="23.25" customHeight="1">
      <c r="A140" s="331" t="s">
        <v>485</v>
      </c>
      <c r="B140" s="331"/>
      <c r="C140" s="331"/>
      <c r="D140" s="331"/>
      <c r="E140" s="331"/>
      <c r="F140" s="331"/>
      <c r="G140" s="331"/>
      <c r="H140" s="331"/>
      <c r="I140" s="331"/>
      <c r="J140" s="331"/>
      <c r="K140" s="331"/>
    </row>
    <row r="141" spans="1:11" ht="15">
      <c r="A141" s="108"/>
      <c r="B141" s="108"/>
      <c r="C141" s="108"/>
      <c r="D141" s="108"/>
      <c r="E141" s="108"/>
      <c r="F141" s="108"/>
      <c r="G141" s="108"/>
      <c r="H141" s="108"/>
      <c r="I141" s="108"/>
      <c r="J141" s="108"/>
      <c r="K141" s="108"/>
    </row>
    <row r="142" spans="1:11" ht="15">
      <c r="A142" s="111" t="s">
        <v>330</v>
      </c>
      <c r="B142" s="111"/>
      <c r="C142" s="111"/>
      <c r="D142" s="110"/>
      <c r="E142" s="108"/>
      <c r="F142" s="110"/>
      <c r="G142" s="108"/>
      <c r="H142" s="110"/>
      <c r="I142" s="108"/>
      <c r="J142" s="110"/>
      <c r="K142" s="113"/>
    </row>
    <row r="143" spans="1:11" ht="15.75" customHeight="1">
      <c r="A143" s="340" t="s">
        <v>2</v>
      </c>
      <c r="B143" s="340"/>
      <c r="C143" s="341"/>
      <c r="D143" s="305" t="s">
        <v>3</v>
      </c>
      <c r="E143" s="305"/>
      <c r="F143" s="305"/>
      <c r="G143" s="305"/>
      <c r="H143" s="305"/>
      <c r="I143" s="305"/>
      <c r="J143" s="305"/>
      <c r="K143" s="305"/>
    </row>
    <row r="144" spans="1:11" ht="12.75" customHeight="1">
      <c r="A144" s="340"/>
      <c r="B144" s="340"/>
      <c r="C144" s="341"/>
      <c r="D144" s="306" t="s">
        <v>4</v>
      </c>
      <c r="E144" s="307"/>
      <c r="F144" s="306" t="s">
        <v>5</v>
      </c>
      <c r="G144" s="307"/>
      <c r="H144" s="308" t="s">
        <v>6</v>
      </c>
      <c r="I144" s="322"/>
      <c r="J144" s="322" t="s">
        <v>7</v>
      </c>
      <c r="K144" s="322"/>
    </row>
    <row r="145" spans="1:11" ht="12.75" customHeight="1">
      <c r="A145" s="340"/>
      <c r="B145" s="340"/>
      <c r="C145" s="341"/>
      <c r="D145" s="310" t="s">
        <v>8</v>
      </c>
      <c r="E145" s="311"/>
      <c r="F145" s="310" t="s">
        <v>8</v>
      </c>
      <c r="G145" s="311"/>
      <c r="H145" s="308"/>
      <c r="I145" s="322"/>
      <c r="J145" s="322"/>
      <c r="K145" s="322"/>
    </row>
    <row r="146" spans="1:11" ht="12.75" customHeight="1">
      <c r="A146" s="342"/>
      <c r="B146" s="342"/>
      <c r="C146" s="343"/>
      <c r="D146" s="115" t="s">
        <v>12</v>
      </c>
      <c r="E146" s="116" t="s">
        <v>13</v>
      </c>
      <c r="F146" s="115" t="s">
        <v>12</v>
      </c>
      <c r="G146" s="116" t="s">
        <v>13</v>
      </c>
      <c r="H146" s="117" t="s">
        <v>12</v>
      </c>
      <c r="I146" s="114" t="s">
        <v>13</v>
      </c>
      <c r="J146" s="117" t="s">
        <v>12</v>
      </c>
      <c r="K146" s="114" t="s">
        <v>13</v>
      </c>
    </row>
    <row r="147" spans="1:11" ht="15">
      <c r="A147" s="323" t="s">
        <v>331</v>
      </c>
      <c r="B147" s="323"/>
      <c r="C147" s="323"/>
      <c r="D147" s="149">
        <v>395</v>
      </c>
      <c r="E147" s="141" t="s">
        <v>332</v>
      </c>
      <c r="F147" s="121">
        <f t="shared" ref="F147:F153" si="0">F132</f>
        <v>197.5</v>
      </c>
      <c r="G147" s="141" t="s">
        <v>333</v>
      </c>
      <c r="H147" s="121">
        <f t="shared" ref="H147:H153" si="1">H132</f>
        <v>79</v>
      </c>
      <c r="I147" s="141" t="s">
        <v>334</v>
      </c>
      <c r="J147" s="121">
        <f t="shared" ref="J147:J153" si="2">J132</f>
        <v>59.25</v>
      </c>
      <c r="K147" s="141" t="s">
        <v>335</v>
      </c>
    </row>
    <row r="148" spans="1:11" ht="15">
      <c r="A148" s="323" t="s">
        <v>336</v>
      </c>
      <c r="B148" s="323"/>
      <c r="C148" s="323"/>
      <c r="D148" s="149">
        <v>995</v>
      </c>
      <c r="E148" s="141" t="s">
        <v>337</v>
      </c>
      <c r="F148" s="121">
        <f t="shared" si="0"/>
        <v>497.5</v>
      </c>
      <c r="G148" s="141" t="s">
        <v>338</v>
      </c>
      <c r="H148" s="121">
        <f t="shared" si="1"/>
        <v>199</v>
      </c>
      <c r="I148" s="141" t="s">
        <v>339</v>
      </c>
      <c r="J148" s="121">
        <f t="shared" si="2"/>
        <v>149.25</v>
      </c>
      <c r="K148" s="141" t="s">
        <v>340</v>
      </c>
    </row>
    <row r="149" spans="1:11" ht="15">
      <c r="A149" s="323" t="s">
        <v>341</v>
      </c>
      <c r="B149" s="323"/>
      <c r="C149" s="323"/>
      <c r="D149" s="149">
        <f>D134</f>
        <v>2395</v>
      </c>
      <c r="E149" s="141" t="s">
        <v>342</v>
      </c>
      <c r="F149" s="121">
        <f t="shared" si="0"/>
        <v>1197.5</v>
      </c>
      <c r="G149" s="141" t="s">
        <v>343</v>
      </c>
      <c r="H149" s="121">
        <f t="shared" si="1"/>
        <v>479</v>
      </c>
      <c r="I149" s="141" t="s">
        <v>344</v>
      </c>
      <c r="J149" s="121">
        <f t="shared" si="2"/>
        <v>359.25</v>
      </c>
      <c r="K149" s="141" t="s">
        <v>345</v>
      </c>
    </row>
    <row r="150" spans="1:11" ht="15">
      <c r="A150" s="323" t="s">
        <v>346</v>
      </c>
      <c r="B150" s="323"/>
      <c r="C150" s="323"/>
      <c r="D150" s="337" t="s">
        <v>314</v>
      </c>
      <c r="E150" s="337"/>
      <c r="F150" s="121">
        <f t="shared" si="0"/>
        <v>647.5</v>
      </c>
      <c r="G150" s="141" t="s">
        <v>347</v>
      </c>
      <c r="H150" s="121">
        <f t="shared" si="1"/>
        <v>259</v>
      </c>
      <c r="I150" s="141" t="s">
        <v>348</v>
      </c>
      <c r="J150" s="121">
        <f t="shared" si="2"/>
        <v>194.25</v>
      </c>
      <c r="K150" s="141" t="s">
        <v>349</v>
      </c>
    </row>
    <row r="151" spans="1:11" ht="15">
      <c r="A151" s="323" t="s">
        <v>350</v>
      </c>
      <c r="B151" s="323"/>
      <c r="C151" s="323"/>
      <c r="D151" s="337"/>
      <c r="E151" s="337"/>
      <c r="F151" s="121">
        <f t="shared" si="0"/>
        <v>947.5</v>
      </c>
      <c r="G151" s="141" t="s">
        <v>351</v>
      </c>
      <c r="H151" s="121">
        <f t="shared" si="1"/>
        <v>379</v>
      </c>
      <c r="I151" s="141" t="s">
        <v>352</v>
      </c>
      <c r="J151" s="121">
        <f t="shared" si="2"/>
        <v>284.25</v>
      </c>
      <c r="K151" s="141" t="s">
        <v>353</v>
      </c>
    </row>
    <row r="152" spans="1:11" ht="15">
      <c r="A152" s="323" t="s">
        <v>354</v>
      </c>
      <c r="B152" s="323"/>
      <c r="C152" s="323"/>
      <c r="D152" s="337"/>
      <c r="E152" s="337"/>
      <c r="F152" s="121">
        <f t="shared" si="0"/>
        <v>1875</v>
      </c>
      <c r="G152" s="141" t="s">
        <v>355</v>
      </c>
      <c r="H152" s="121">
        <f t="shared" si="1"/>
        <v>750</v>
      </c>
      <c r="I152" s="141" t="s">
        <v>356</v>
      </c>
      <c r="J152" s="121">
        <f t="shared" si="2"/>
        <v>562.5</v>
      </c>
      <c r="K152" s="141" t="s">
        <v>357</v>
      </c>
    </row>
    <row r="153" spans="1:11" ht="15">
      <c r="A153" s="323" t="s">
        <v>358</v>
      </c>
      <c r="B153" s="323"/>
      <c r="C153" s="323"/>
      <c r="D153" s="337"/>
      <c r="E153" s="337"/>
      <c r="F153" s="121">
        <f t="shared" si="0"/>
        <v>3875</v>
      </c>
      <c r="G153" s="141" t="s">
        <v>359</v>
      </c>
      <c r="H153" s="121">
        <f t="shared" si="1"/>
        <v>1550</v>
      </c>
      <c r="I153" s="141" t="s">
        <v>360</v>
      </c>
      <c r="J153" s="121">
        <f t="shared" si="2"/>
        <v>1162.5</v>
      </c>
      <c r="K153" s="141" t="s">
        <v>361</v>
      </c>
    </row>
    <row r="154" spans="1:11" ht="15">
      <c r="A154" s="111" t="s">
        <v>278</v>
      </c>
      <c r="B154" s="150"/>
      <c r="C154" s="150"/>
      <c r="D154" s="128"/>
      <c r="E154" s="128"/>
      <c r="F154" s="126"/>
      <c r="G154" s="108"/>
      <c r="H154" s="126"/>
      <c r="I154" s="108"/>
      <c r="J154" s="126"/>
      <c r="K154" s="108"/>
    </row>
    <row r="155" spans="1:11" ht="27" customHeight="1">
      <c r="A155" s="331" t="s">
        <v>485</v>
      </c>
      <c r="B155" s="331"/>
      <c r="C155" s="331"/>
      <c r="D155" s="331"/>
      <c r="E155" s="331"/>
      <c r="F155" s="331"/>
      <c r="G155" s="331"/>
      <c r="H155" s="331"/>
      <c r="I155" s="331"/>
      <c r="J155" s="331"/>
      <c r="K155" s="331"/>
    </row>
    <row r="156" spans="1:11" ht="15">
      <c r="A156" s="153"/>
      <c r="B156" s="153"/>
      <c r="C156" s="153"/>
      <c r="D156" s="153"/>
      <c r="E156" s="153"/>
      <c r="F156" s="153"/>
      <c r="G156" s="153"/>
      <c r="H156" s="153"/>
      <c r="I156" s="153"/>
      <c r="J156" s="153"/>
      <c r="K156" s="153"/>
    </row>
    <row r="157" spans="1:11" ht="15">
      <c r="A157" s="111" t="s">
        <v>297</v>
      </c>
      <c r="B157" s="111"/>
      <c r="C157" s="111"/>
      <c r="D157" s="110"/>
      <c r="E157" s="108"/>
      <c r="F157" s="110"/>
      <c r="G157" s="108"/>
      <c r="H157" s="110"/>
      <c r="I157" s="108"/>
      <c r="J157" s="110"/>
      <c r="K157" s="113"/>
    </row>
    <row r="158" spans="1:11" ht="15">
      <c r="A158" s="111" t="s">
        <v>79</v>
      </c>
      <c r="B158" s="111"/>
      <c r="C158" s="111"/>
      <c r="D158" s="110"/>
      <c r="E158" s="108"/>
      <c r="F158" s="110"/>
      <c r="G158" s="108"/>
      <c r="H158" s="110"/>
      <c r="I158" s="108"/>
      <c r="J158" s="110"/>
      <c r="K158" s="113"/>
    </row>
    <row r="159" spans="1:11" ht="15.75" customHeight="1">
      <c r="A159" s="340" t="s">
        <v>2</v>
      </c>
      <c r="B159" s="340"/>
      <c r="C159" s="341"/>
      <c r="D159" s="304" t="s">
        <v>3</v>
      </c>
      <c r="E159" s="304"/>
      <c r="F159" s="304"/>
      <c r="G159" s="304"/>
      <c r="H159" s="305"/>
      <c r="I159" s="305"/>
      <c r="J159" s="305"/>
      <c r="K159" s="305"/>
    </row>
    <row r="160" spans="1:11" ht="15">
      <c r="A160" s="340"/>
      <c r="B160" s="340"/>
      <c r="C160" s="341"/>
      <c r="D160" s="306" t="s">
        <v>4</v>
      </c>
      <c r="E160" s="307"/>
      <c r="F160" s="306" t="s">
        <v>5</v>
      </c>
      <c r="G160" s="307"/>
      <c r="H160" s="308" t="s">
        <v>6</v>
      </c>
      <c r="I160" s="322"/>
      <c r="J160" s="322" t="s">
        <v>7</v>
      </c>
      <c r="K160" s="322"/>
    </row>
    <row r="161" spans="1:11" ht="15">
      <c r="A161" s="340"/>
      <c r="B161" s="340"/>
      <c r="C161" s="341"/>
      <c r="D161" s="310" t="s">
        <v>8</v>
      </c>
      <c r="E161" s="311"/>
      <c r="F161" s="310" t="s">
        <v>8</v>
      </c>
      <c r="G161" s="311"/>
      <c r="H161" s="308"/>
      <c r="I161" s="322"/>
      <c r="J161" s="322"/>
      <c r="K161" s="322"/>
    </row>
    <row r="162" spans="1:11" ht="15">
      <c r="A162" s="342"/>
      <c r="B162" s="342"/>
      <c r="C162" s="343"/>
      <c r="D162" s="115" t="s">
        <v>12</v>
      </c>
      <c r="E162" s="116" t="s">
        <v>13</v>
      </c>
      <c r="F162" s="115" t="s">
        <v>12</v>
      </c>
      <c r="G162" s="116" t="s">
        <v>13</v>
      </c>
      <c r="H162" s="117" t="s">
        <v>12</v>
      </c>
      <c r="I162" s="114" t="s">
        <v>13</v>
      </c>
      <c r="J162" s="117" t="s">
        <v>12</v>
      </c>
      <c r="K162" s="114" t="s">
        <v>13</v>
      </c>
    </row>
    <row r="163" spans="1:11" ht="15">
      <c r="A163" s="323" t="s">
        <v>298</v>
      </c>
      <c r="B163" s="323"/>
      <c r="C163" s="323"/>
      <c r="D163" s="152">
        <f>ROUND(D132*0.7,2)</f>
        <v>276.5</v>
      </c>
      <c r="E163" s="148" t="s">
        <v>362</v>
      </c>
      <c r="F163" s="338" t="s">
        <v>84</v>
      </c>
      <c r="G163" s="339"/>
      <c r="H163" s="327" t="s">
        <v>85</v>
      </c>
      <c r="I163" s="337"/>
      <c r="J163" s="327" t="s">
        <v>86</v>
      </c>
      <c r="K163" s="337"/>
    </row>
    <row r="164" spans="1:11" ht="15">
      <c r="A164" s="323" t="s">
        <v>303</v>
      </c>
      <c r="B164" s="323"/>
      <c r="C164" s="323"/>
      <c r="D164" s="149">
        <f>ROUND(D133*0.7,2)</f>
        <v>696.5</v>
      </c>
      <c r="E164" s="141" t="s">
        <v>363</v>
      </c>
      <c r="F164" s="337"/>
      <c r="G164" s="337"/>
      <c r="H164" s="337"/>
      <c r="I164" s="337"/>
      <c r="J164" s="337"/>
      <c r="K164" s="337"/>
    </row>
    <row r="165" spans="1:11" ht="15">
      <c r="A165" s="323" t="s">
        <v>308</v>
      </c>
      <c r="B165" s="323"/>
      <c r="C165" s="323"/>
      <c r="D165" s="149">
        <f>ROUND(D134*0.7,2)</f>
        <v>1676.5</v>
      </c>
      <c r="E165" s="141" t="s">
        <v>364</v>
      </c>
      <c r="F165" s="337"/>
      <c r="G165" s="337"/>
      <c r="H165" s="337"/>
      <c r="I165" s="337"/>
      <c r="J165" s="337"/>
      <c r="K165" s="337"/>
    </row>
    <row r="166" spans="1:11" ht="15">
      <c r="A166" s="111" t="s">
        <v>90</v>
      </c>
      <c r="B166" s="108"/>
      <c r="C166" s="108"/>
      <c r="D166" s="108"/>
      <c r="E166" s="108"/>
      <c r="F166" s="108"/>
      <c r="G166" s="108"/>
      <c r="H166" s="108"/>
      <c r="I166" s="108"/>
      <c r="J166" s="108"/>
      <c r="K166" s="108"/>
    </row>
    <row r="167" spans="1:11" ht="15">
      <c r="A167" s="111" t="s">
        <v>91</v>
      </c>
      <c r="B167" s="108"/>
      <c r="C167" s="108"/>
      <c r="D167" s="108"/>
      <c r="E167" s="108"/>
      <c r="F167" s="108"/>
      <c r="G167" s="108"/>
      <c r="H167" s="108"/>
      <c r="I167" s="108"/>
      <c r="J167" s="108"/>
      <c r="K167" s="108"/>
    </row>
    <row r="168" spans="1:11" ht="15">
      <c r="A168" s="111" t="s">
        <v>278</v>
      </c>
      <c r="B168" s="108"/>
      <c r="C168" s="109"/>
      <c r="D168" s="110"/>
      <c r="E168" s="108"/>
      <c r="F168" s="110"/>
      <c r="G168" s="108"/>
      <c r="H168" s="110"/>
      <c r="I168" s="108"/>
      <c r="J168" s="110"/>
      <c r="K168" s="108"/>
    </row>
    <row r="169" spans="1:11" ht="24.75" customHeight="1">
      <c r="A169" s="331" t="s">
        <v>485</v>
      </c>
      <c r="B169" s="331"/>
      <c r="C169" s="331"/>
      <c r="D169" s="331"/>
      <c r="E169" s="331"/>
      <c r="F169" s="331"/>
      <c r="G169" s="331"/>
      <c r="H169" s="331"/>
      <c r="I169" s="331"/>
      <c r="J169" s="331"/>
      <c r="K169" s="331"/>
    </row>
    <row r="170" spans="1:11" ht="15">
      <c r="A170" s="153"/>
      <c r="B170" s="153"/>
      <c r="C170" s="153"/>
      <c r="D170" s="153"/>
      <c r="E170" s="153"/>
      <c r="F170" s="153"/>
      <c r="G170" s="153"/>
      <c r="H170" s="153"/>
      <c r="I170" s="153"/>
      <c r="J170" s="153"/>
      <c r="K170" s="153"/>
    </row>
    <row r="171" spans="1:11" ht="15">
      <c r="A171" s="111" t="s">
        <v>330</v>
      </c>
      <c r="B171" s="111"/>
      <c r="C171" s="111"/>
      <c r="D171" s="110"/>
      <c r="E171" s="108"/>
      <c r="F171" s="110"/>
      <c r="G171" s="108"/>
      <c r="H171" s="110"/>
      <c r="I171" s="108"/>
      <c r="J171" s="110"/>
      <c r="K171" s="113"/>
    </row>
    <row r="172" spans="1:11" ht="15">
      <c r="A172" s="111" t="s">
        <v>79</v>
      </c>
      <c r="B172" s="111"/>
      <c r="C172" s="111"/>
      <c r="D172" s="110"/>
      <c r="E172" s="108"/>
      <c r="F172" s="110"/>
      <c r="G172" s="108"/>
      <c r="H172" s="110"/>
      <c r="I172" s="108"/>
      <c r="J172" s="110"/>
      <c r="K172" s="113"/>
    </row>
    <row r="173" spans="1:11" ht="15.75" customHeight="1">
      <c r="A173" s="340" t="s">
        <v>2</v>
      </c>
      <c r="B173" s="340"/>
      <c r="C173" s="341"/>
      <c r="D173" s="304" t="s">
        <v>3</v>
      </c>
      <c r="E173" s="304"/>
      <c r="F173" s="304"/>
      <c r="G173" s="304"/>
      <c r="H173" s="305"/>
      <c r="I173" s="305"/>
      <c r="J173" s="305"/>
      <c r="K173" s="305"/>
    </row>
    <row r="174" spans="1:11" ht="15">
      <c r="A174" s="340"/>
      <c r="B174" s="340"/>
      <c r="C174" s="341"/>
      <c r="D174" s="306" t="s">
        <v>4</v>
      </c>
      <c r="E174" s="307"/>
      <c r="F174" s="306" t="s">
        <v>5</v>
      </c>
      <c r="G174" s="307"/>
      <c r="H174" s="308" t="s">
        <v>6</v>
      </c>
      <c r="I174" s="322"/>
      <c r="J174" s="322" t="s">
        <v>7</v>
      </c>
      <c r="K174" s="322"/>
    </row>
    <row r="175" spans="1:11" ht="15">
      <c r="A175" s="340"/>
      <c r="B175" s="340"/>
      <c r="C175" s="341"/>
      <c r="D175" s="310" t="s">
        <v>8</v>
      </c>
      <c r="E175" s="311"/>
      <c r="F175" s="310" t="s">
        <v>8</v>
      </c>
      <c r="G175" s="311"/>
      <c r="H175" s="308"/>
      <c r="I175" s="322"/>
      <c r="J175" s="322"/>
      <c r="K175" s="322"/>
    </row>
    <row r="176" spans="1:11" ht="15">
      <c r="A176" s="342"/>
      <c r="B176" s="342"/>
      <c r="C176" s="343"/>
      <c r="D176" s="115" t="s">
        <v>12</v>
      </c>
      <c r="E176" s="116" t="s">
        <v>13</v>
      </c>
      <c r="F176" s="115" t="s">
        <v>12</v>
      </c>
      <c r="G176" s="116" t="s">
        <v>13</v>
      </c>
      <c r="H176" s="117" t="s">
        <v>12</v>
      </c>
      <c r="I176" s="114" t="s">
        <v>13</v>
      </c>
      <c r="J176" s="117" t="s">
        <v>12</v>
      </c>
      <c r="K176" s="114" t="s">
        <v>13</v>
      </c>
    </row>
    <row r="177" spans="1:11" ht="15">
      <c r="A177" s="323" t="s">
        <v>331</v>
      </c>
      <c r="B177" s="323"/>
      <c r="C177" s="323"/>
      <c r="D177" s="152">
        <f>D163</f>
        <v>276.5</v>
      </c>
      <c r="E177" s="148" t="s">
        <v>365</v>
      </c>
      <c r="F177" s="338" t="s">
        <v>84</v>
      </c>
      <c r="G177" s="339"/>
      <c r="H177" s="327" t="s">
        <v>85</v>
      </c>
      <c r="I177" s="337"/>
      <c r="J177" s="327" t="s">
        <v>86</v>
      </c>
      <c r="K177" s="337"/>
    </row>
    <row r="178" spans="1:11" ht="15">
      <c r="A178" s="323" t="s">
        <v>336</v>
      </c>
      <c r="B178" s="323"/>
      <c r="C178" s="323"/>
      <c r="D178" s="121">
        <f>D164</f>
        <v>696.5</v>
      </c>
      <c r="E178" s="141" t="s">
        <v>366</v>
      </c>
      <c r="F178" s="337"/>
      <c r="G178" s="337"/>
      <c r="H178" s="337"/>
      <c r="I178" s="337"/>
      <c r="J178" s="337"/>
      <c r="K178" s="337"/>
    </row>
    <row r="179" spans="1:11" ht="15">
      <c r="A179" s="323" t="s">
        <v>341</v>
      </c>
      <c r="B179" s="323"/>
      <c r="C179" s="323"/>
      <c r="D179" s="149">
        <f>D165</f>
        <v>1676.5</v>
      </c>
      <c r="E179" s="141" t="s">
        <v>367</v>
      </c>
      <c r="F179" s="337"/>
      <c r="G179" s="337"/>
      <c r="H179" s="337"/>
      <c r="I179" s="337"/>
      <c r="J179" s="337"/>
      <c r="K179" s="337"/>
    </row>
    <row r="180" spans="1:11" ht="15">
      <c r="A180" s="111" t="s">
        <v>90</v>
      </c>
      <c r="B180" s="108"/>
      <c r="C180" s="108"/>
      <c r="D180" s="108"/>
      <c r="E180" s="108"/>
      <c r="F180" s="108"/>
      <c r="G180" s="108"/>
      <c r="H180" s="108"/>
      <c r="I180" s="108"/>
      <c r="J180" s="108"/>
      <c r="K180" s="108"/>
    </row>
    <row r="181" spans="1:11" ht="15">
      <c r="A181" s="111" t="s">
        <v>91</v>
      </c>
      <c r="B181" s="111"/>
      <c r="C181" s="111"/>
      <c r="D181" s="111"/>
      <c r="E181" s="111"/>
      <c r="F181" s="111"/>
      <c r="G181" s="111"/>
      <c r="H181" s="111"/>
      <c r="I181" s="111"/>
      <c r="J181" s="111"/>
      <c r="K181" s="111"/>
    </row>
    <row r="182" spans="1:11" ht="15">
      <c r="A182" s="111" t="s">
        <v>278</v>
      </c>
      <c r="B182" s="111"/>
      <c r="C182" s="111"/>
      <c r="D182" s="111"/>
      <c r="E182" s="111"/>
      <c r="F182" s="111"/>
      <c r="G182" s="111"/>
      <c r="H182" s="111"/>
      <c r="I182" s="111"/>
      <c r="J182" s="111"/>
      <c r="K182" s="111"/>
    </row>
    <row r="183" spans="1:11" ht="26.25" customHeight="1">
      <c r="A183" s="331" t="s">
        <v>485</v>
      </c>
      <c r="B183" s="331"/>
      <c r="C183" s="331"/>
      <c r="D183" s="331"/>
      <c r="E183" s="331"/>
      <c r="F183" s="331"/>
      <c r="G183" s="331"/>
      <c r="H183" s="331"/>
      <c r="I183" s="331"/>
      <c r="J183" s="331"/>
      <c r="K183" s="331"/>
    </row>
    <row r="184" spans="1:11" ht="15">
      <c r="A184" s="153"/>
      <c r="B184" s="153"/>
      <c r="C184" s="153"/>
      <c r="D184" s="153"/>
      <c r="E184" s="153"/>
      <c r="F184" s="153"/>
      <c r="G184" s="153"/>
      <c r="H184" s="153"/>
      <c r="I184" s="153"/>
      <c r="J184" s="153"/>
      <c r="K184" s="153"/>
    </row>
    <row r="185" spans="1:11" ht="15">
      <c r="A185" s="111" t="s">
        <v>368</v>
      </c>
      <c r="B185" s="111"/>
      <c r="C185" s="111"/>
      <c r="D185" s="110"/>
      <c r="E185" s="108"/>
      <c r="F185" s="110"/>
      <c r="G185" s="108"/>
      <c r="H185" s="110"/>
      <c r="I185" s="108"/>
      <c r="J185" s="110"/>
      <c r="K185" s="113"/>
    </row>
    <row r="186" spans="1:11" ht="15.75" customHeight="1">
      <c r="A186" s="340" t="s">
        <v>2</v>
      </c>
      <c r="B186" s="340"/>
      <c r="C186" s="341"/>
      <c r="D186" s="304" t="s">
        <v>3</v>
      </c>
      <c r="E186" s="304"/>
      <c r="F186" s="304"/>
      <c r="G186" s="304"/>
      <c r="H186" s="305"/>
      <c r="I186" s="305"/>
      <c r="J186" s="305"/>
      <c r="K186" s="305"/>
    </row>
    <row r="187" spans="1:11" ht="15">
      <c r="A187" s="340"/>
      <c r="B187" s="340"/>
      <c r="C187" s="341"/>
      <c r="D187" s="306" t="s">
        <v>4</v>
      </c>
      <c r="E187" s="307"/>
      <c r="F187" s="306" t="s">
        <v>5</v>
      </c>
      <c r="G187" s="307"/>
      <c r="H187" s="308" t="s">
        <v>6</v>
      </c>
      <c r="I187" s="322"/>
      <c r="J187" s="322" t="s">
        <v>7</v>
      </c>
      <c r="K187" s="322"/>
    </row>
    <row r="188" spans="1:11" ht="15">
      <c r="A188" s="340"/>
      <c r="B188" s="340"/>
      <c r="C188" s="341"/>
      <c r="D188" s="310" t="s">
        <v>8</v>
      </c>
      <c r="E188" s="311"/>
      <c r="F188" s="310" t="s">
        <v>8</v>
      </c>
      <c r="G188" s="311"/>
      <c r="H188" s="308"/>
      <c r="I188" s="322"/>
      <c r="J188" s="322"/>
      <c r="K188" s="322"/>
    </row>
    <row r="189" spans="1:11" ht="15">
      <c r="A189" s="342"/>
      <c r="B189" s="342"/>
      <c r="C189" s="343"/>
      <c r="D189" s="115" t="s">
        <v>12</v>
      </c>
      <c r="E189" s="116" t="s">
        <v>13</v>
      </c>
      <c r="F189" s="115" t="s">
        <v>12</v>
      </c>
      <c r="G189" s="116" t="s">
        <v>13</v>
      </c>
      <c r="H189" s="117" t="s">
        <v>12</v>
      </c>
      <c r="I189" s="114" t="s">
        <v>13</v>
      </c>
      <c r="J189" s="117" t="s">
        <v>12</v>
      </c>
      <c r="K189" s="114" t="s">
        <v>13</v>
      </c>
    </row>
    <row r="190" spans="1:11" ht="15">
      <c r="A190" s="323" t="s">
        <v>369</v>
      </c>
      <c r="B190" s="323"/>
      <c r="C190" s="323"/>
      <c r="D190" s="152">
        <v>256.36</v>
      </c>
      <c r="E190" s="154" t="s">
        <v>370</v>
      </c>
      <c r="F190" s="147">
        <f>ROUND(D190*0.5,2)</f>
        <v>128.18</v>
      </c>
      <c r="G190" s="154" t="s">
        <v>371</v>
      </c>
      <c r="H190" s="121">
        <f>ROUND(D190*0.2,2)</f>
        <v>51.27</v>
      </c>
      <c r="I190" s="119" t="s">
        <v>372</v>
      </c>
      <c r="J190" s="155" t="s">
        <v>40</v>
      </c>
      <c r="K190" s="119" t="s">
        <v>40</v>
      </c>
    </row>
    <row r="191" spans="1:11" ht="15">
      <c r="A191" s="323" t="s">
        <v>373</v>
      </c>
      <c r="B191" s="323"/>
      <c r="C191" s="323"/>
      <c r="D191" s="149">
        <v>487.67</v>
      </c>
      <c r="E191" s="119" t="s">
        <v>374</v>
      </c>
      <c r="F191" s="121">
        <f>ROUND(D191*0.5,2)</f>
        <v>243.84</v>
      </c>
      <c r="G191" s="119" t="s">
        <v>375</v>
      </c>
      <c r="H191" s="121">
        <f>ROUND(D191*0.2,2)</f>
        <v>97.53</v>
      </c>
      <c r="I191" s="119" t="s">
        <v>376</v>
      </c>
      <c r="J191" s="121">
        <f>ROUND(D191*0.15,2)</f>
        <v>73.150000000000006</v>
      </c>
      <c r="K191" s="119" t="s">
        <v>377</v>
      </c>
    </row>
    <row r="192" spans="1:11" ht="15">
      <c r="A192" s="323" t="s">
        <v>378</v>
      </c>
      <c r="B192" s="323"/>
      <c r="C192" s="323"/>
      <c r="D192" s="149">
        <v>931.74</v>
      </c>
      <c r="E192" s="119" t="s">
        <v>379</v>
      </c>
      <c r="F192" s="121">
        <f>ROUND(D192*0.5,2)</f>
        <v>465.87</v>
      </c>
      <c r="G192" s="119" t="s">
        <v>380</v>
      </c>
      <c r="H192" s="121">
        <f>ROUND(D192*0.2,2)</f>
        <v>186.35</v>
      </c>
      <c r="I192" s="119" t="s">
        <v>381</v>
      </c>
      <c r="J192" s="121">
        <f>ROUND(D192*0.15,2)</f>
        <v>139.76</v>
      </c>
      <c r="K192" s="119" t="s">
        <v>382</v>
      </c>
    </row>
    <row r="193" spans="1:11" ht="15">
      <c r="A193" s="323" t="s">
        <v>383</v>
      </c>
      <c r="B193" s="323"/>
      <c r="C193" s="323"/>
      <c r="D193" s="149">
        <v>1724.79</v>
      </c>
      <c r="E193" s="119" t="s">
        <v>384</v>
      </c>
      <c r="F193" s="121">
        <f>ROUND(D193*0.5,2)</f>
        <v>862.4</v>
      </c>
      <c r="G193" s="119" t="s">
        <v>385</v>
      </c>
      <c r="H193" s="121">
        <f>ROUND(D193*0.2,2)</f>
        <v>344.96</v>
      </c>
      <c r="I193" s="119" t="s">
        <v>386</v>
      </c>
      <c r="J193" s="121">
        <f>ROUND(D193*0.15,2)</f>
        <v>258.72000000000003</v>
      </c>
      <c r="K193" s="119" t="s">
        <v>387</v>
      </c>
    </row>
    <row r="194" spans="1:11" ht="15">
      <c r="A194" s="111" t="s">
        <v>278</v>
      </c>
      <c r="B194" s="108"/>
      <c r="C194" s="109"/>
      <c r="D194" s="110"/>
      <c r="E194" s="108"/>
      <c r="F194" s="110"/>
      <c r="G194" s="108"/>
      <c r="H194" s="110"/>
      <c r="I194" s="108"/>
      <c r="J194" s="110"/>
      <c r="K194" s="108"/>
    </row>
    <row r="195" spans="1:11" ht="27" customHeight="1">
      <c r="A195" s="331" t="s">
        <v>485</v>
      </c>
      <c r="B195" s="331"/>
      <c r="C195" s="331"/>
      <c r="D195" s="331"/>
      <c r="E195" s="331"/>
      <c r="F195" s="331"/>
      <c r="G195" s="331"/>
      <c r="H195" s="331"/>
      <c r="I195" s="331"/>
      <c r="J195" s="331"/>
      <c r="K195" s="331"/>
    </row>
    <row r="196" spans="1:11" ht="15">
      <c r="A196" s="153"/>
      <c r="B196" s="153"/>
      <c r="C196" s="153"/>
      <c r="D196" s="153"/>
      <c r="E196" s="153"/>
      <c r="F196" s="153"/>
      <c r="G196" s="153"/>
      <c r="H196" s="153"/>
      <c r="I196" s="153"/>
      <c r="J196" s="153"/>
      <c r="K196" s="153"/>
    </row>
    <row r="197" spans="1:11" ht="15">
      <c r="A197" s="111" t="s">
        <v>1</v>
      </c>
      <c r="B197" s="111"/>
      <c r="C197" s="111"/>
      <c r="D197" s="112"/>
      <c r="E197" s="108"/>
      <c r="F197" s="110"/>
      <c r="G197" s="108"/>
      <c r="H197" s="110"/>
      <c r="I197" s="108"/>
      <c r="J197" s="110"/>
      <c r="K197" s="113"/>
    </row>
    <row r="198" spans="1:11" ht="15.75" customHeight="1">
      <c r="A198" s="340" t="s">
        <v>2</v>
      </c>
      <c r="B198" s="340"/>
      <c r="C198" s="341"/>
      <c r="D198" s="304" t="s">
        <v>3</v>
      </c>
      <c r="E198" s="304"/>
      <c r="F198" s="304"/>
      <c r="G198" s="304"/>
      <c r="H198" s="305"/>
      <c r="I198" s="305"/>
      <c r="J198" s="305"/>
      <c r="K198" s="305"/>
    </row>
    <row r="199" spans="1:11" ht="15">
      <c r="A199" s="340"/>
      <c r="B199" s="340"/>
      <c r="C199" s="341"/>
      <c r="D199" s="306" t="s">
        <v>4</v>
      </c>
      <c r="E199" s="307"/>
      <c r="F199" s="306" t="s">
        <v>5</v>
      </c>
      <c r="G199" s="307"/>
      <c r="H199" s="308" t="s">
        <v>6</v>
      </c>
      <c r="I199" s="322"/>
      <c r="J199" s="322" t="s">
        <v>7</v>
      </c>
      <c r="K199" s="322"/>
    </row>
    <row r="200" spans="1:11" ht="15">
      <c r="A200" s="342"/>
      <c r="B200" s="342"/>
      <c r="C200" s="343"/>
      <c r="D200" s="310" t="s">
        <v>8</v>
      </c>
      <c r="E200" s="311"/>
      <c r="F200" s="310" t="s">
        <v>8</v>
      </c>
      <c r="G200" s="311"/>
      <c r="H200" s="308"/>
      <c r="I200" s="322"/>
      <c r="J200" s="322"/>
      <c r="K200" s="322"/>
    </row>
    <row r="201" spans="1:11" ht="30">
      <c r="A201" s="114" t="s">
        <v>9</v>
      </c>
      <c r="B201" s="114" t="s">
        <v>10</v>
      </c>
      <c r="C201" s="156" t="s">
        <v>11</v>
      </c>
      <c r="D201" s="115" t="s">
        <v>12</v>
      </c>
      <c r="E201" s="116" t="s">
        <v>13</v>
      </c>
      <c r="F201" s="115" t="s">
        <v>12</v>
      </c>
      <c r="G201" s="116" t="s">
        <v>13</v>
      </c>
      <c r="H201" s="117" t="s">
        <v>12</v>
      </c>
      <c r="I201" s="114" t="s">
        <v>13</v>
      </c>
      <c r="J201" s="117" t="s">
        <v>12</v>
      </c>
      <c r="K201" s="114" t="s">
        <v>13</v>
      </c>
    </row>
    <row r="202" spans="1:11" ht="15">
      <c r="A202" s="118" t="s">
        <v>14</v>
      </c>
      <c r="B202" s="119" t="s">
        <v>15</v>
      </c>
      <c r="C202" s="157">
        <v>0</v>
      </c>
      <c r="D202" s="121">
        <v>1095</v>
      </c>
      <c r="E202" s="122" t="s">
        <v>16</v>
      </c>
      <c r="F202" s="121">
        <f>ROUND(D202*0.5,2)</f>
        <v>547.5</v>
      </c>
      <c r="G202" s="122" t="s">
        <v>17</v>
      </c>
      <c r="H202" s="121">
        <f>ROUND(D202*0.2,2)</f>
        <v>219</v>
      </c>
      <c r="I202" s="122" t="s">
        <v>18</v>
      </c>
      <c r="J202" s="121">
        <f>ROUND(D202*0.15,2)</f>
        <v>164.25</v>
      </c>
      <c r="K202" s="122" t="s">
        <v>19</v>
      </c>
    </row>
    <row r="203" spans="1:11" ht="15">
      <c r="A203" s="118" t="s">
        <v>20</v>
      </c>
      <c r="B203" s="119" t="s">
        <v>21</v>
      </c>
      <c r="C203" s="123">
        <f>$M$2</f>
        <v>0.09</v>
      </c>
      <c r="D203" s="121">
        <f>D$202*(1-C203)</f>
        <v>996.45</v>
      </c>
      <c r="E203" s="122" t="s">
        <v>22</v>
      </c>
      <c r="F203" s="121">
        <f>ROUND(D203*0.5,2)</f>
        <v>498.23</v>
      </c>
      <c r="G203" s="122" t="s">
        <v>23</v>
      </c>
      <c r="H203" s="121">
        <f>ROUND(D203*0.2,2)</f>
        <v>199.29</v>
      </c>
      <c r="I203" s="122" t="s">
        <v>24</v>
      </c>
      <c r="J203" s="121">
        <f>ROUND(D203*0.15,2)</f>
        <v>149.47</v>
      </c>
      <c r="K203" s="122" t="s">
        <v>25</v>
      </c>
    </row>
    <row r="204" spans="1:11" ht="15">
      <c r="A204" s="118" t="s">
        <v>26</v>
      </c>
      <c r="B204" s="119" t="s">
        <v>27</v>
      </c>
      <c r="C204" s="123">
        <f>$M$3</f>
        <v>0.23300000000000001</v>
      </c>
      <c r="D204" s="121">
        <f>D$202*(1-C204)</f>
        <v>839.86500000000001</v>
      </c>
      <c r="E204" s="122" t="s">
        <v>28</v>
      </c>
      <c r="F204" s="121">
        <f>ROUND(D204*0.5,2)</f>
        <v>419.93</v>
      </c>
      <c r="G204" s="122" t="s">
        <v>29</v>
      </c>
      <c r="H204" s="121">
        <f>ROUND(D204*0.2,2)</f>
        <v>167.97</v>
      </c>
      <c r="I204" s="122" t="s">
        <v>30</v>
      </c>
      <c r="J204" s="121">
        <f>ROUND(D204*0.15,2)</f>
        <v>125.98</v>
      </c>
      <c r="K204" s="122" t="s">
        <v>31</v>
      </c>
    </row>
    <row r="205" spans="1:11" ht="15">
      <c r="A205" s="124" t="s">
        <v>32</v>
      </c>
      <c r="B205" s="119" t="s">
        <v>33</v>
      </c>
      <c r="C205" s="123">
        <f>$M$4</f>
        <v>0.377</v>
      </c>
      <c r="D205" s="121">
        <f>D$202*(1-C205)</f>
        <v>682.18499999999995</v>
      </c>
      <c r="E205" s="122" t="s">
        <v>34</v>
      </c>
      <c r="F205" s="121">
        <f>ROUND(D205*0.5,2)</f>
        <v>341.09</v>
      </c>
      <c r="G205" s="122" t="s">
        <v>35</v>
      </c>
      <c r="H205" s="121">
        <f>ROUND(D205*0.2,2)</f>
        <v>136.44</v>
      </c>
      <c r="I205" s="122" t="s">
        <v>36</v>
      </c>
      <c r="J205" s="121">
        <f>ROUND(D205*0.15,2)</f>
        <v>102.33</v>
      </c>
      <c r="K205" s="122" t="s">
        <v>37</v>
      </c>
    </row>
    <row r="206" spans="1:11" ht="15">
      <c r="A206" s="348" t="s">
        <v>38</v>
      </c>
      <c r="B206" s="348"/>
      <c r="C206" s="352"/>
      <c r="D206" s="121">
        <v>600</v>
      </c>
      <c r="E206" s="119" t="s">
        <v>39</v>
      </c>
      <c r="F206" s="337" t="s">
        <v>40</v>
      </c>
      <c r="G206" s="337"/>
      <c r="H206" s="337" t="s">
        <v>40</v>
      </c>
      <c r="I206" s="337"/>
      <c r="J206" s="337" t="s">
        <v>40</v>
      </c>
      <c r="K206" s="337"/>
    </row>
    <row r="207" spans="1:11" ht="15">
      <c r="A207" s="348" t="s">
        <v>41</v>
      </c>
      <c r="B207" s="348"/>
      <c r="C207" s="352"/>
      <c r="D207" s="121">
        <v>874.5</v>
      </c>
      <c r="E207" s="119" t="s">
        <v>42</v>
      </c>
      <c r="F207" s="337"/>
      <c r="G207" s="337"/>
      <c r="H207" s="337"/>
      <c r="I207" s="337"/>
      <c r="J207" s="337"/>
      <c r="K207" s="337"/>
    </row>
    <row r="208" spans="1:11" ht="15">
      <c r="A208" s="111" t="s">
        <v>43</v>
      </c>
      <c r="B208" s="125"/>
      <c r="C208" s="125"/>
      <c r="D208" s="126"/>
      <c r="E208" s="127"/>
      <c r="F208" s="128"/>
      <c r="G208" s="128"/>
      <c r="H208" s="128"/>
      <c r="I208" s="128"/>
      <c r="J208" s="128"/>
      <c r="K208" s="128"/>
    </row>
    <row r="209" spans="1:11" ht="15">
      <c r="A209" s="111" t="s">
        <v>468</v>
      </c>
      <c r="B209" s="108"/>
      <c r="C209" s="109"/>
      <c r="D209" s="110"/>
      <c r="E209" s="108"/>
      <c r="F209" s="110"/>
      <c r="G209" s="108"/>
      <c r="H209" s="110"/>
      <c r="I209" s="108"/>
      <c r="J209" s="110"/>
      <c r="K209" s="108"/>
    </row>
    <row r="210" spans="1:11" ht="15">
      <c r="A210" s="125"/>
      <c r="B210" s="125"/>
      <c r="C210" s="125"/>
      <c r="D210" s="126"/>
      <c r="E210" s="127"/>
      <c r="F210" s="128"/>
      <c r="G210" s="128"/>
      <c r="H210" s="128"/>
      <c r="I210" s="128"/>
      <c r="J210" s="128"/>
      <c r="K210" s="128"/>
    </row>
    <row r="211" spans="1:11" ht="15">
      <c r="A211" s="111" t="s">
        <v>78</v>
      </c>
      <c r="B211" s="111"/>
      <c r="C211" s="111"/>
      <c r="D211" s="110"/>
      <c r="E211" s="108"/>
      <c r="F211" s="110"/>
      <c r="G211" s="108"/>
      <c r="H211" s="110"/>
      <c r="I211" s="108"/>
      <c r="J211" s="110"/>
      <c r="K211" s="108"/>
    </row>
    <row r="212" spans="1:11" ht="15">
      <c r="A212" s="111" t="s">
        <v>79</v>
      </c>
      <c r="B212" s="111"/>
      <c r="C212" s="111"/>
      <c r="D212" s="110"/>
      <c r="E212" s="108"/>
      <c r="F212" s="110"/>
      <c r="G212" s="108"/>
      <c r="H212" s="110"/>
      <c r="I212" s="108"/>
      <c r="J212" s="110"/>
      <c r="K212" s="113"/>
    </row>
    <row r="213" spans="1:11" ht="15.75" customHeight="1">
      <c r="A213" s="340" t="str">
        <f>+$A$198</f>
        <v>First year of maintenance is included in the purchase price.  *Premium Support requires an active Maintenance Agreement.</v>
      </c>
      <c r="B213" s="340"/>
      <c r="C213" s="341"/>
      <c r="D213" s="304" t="s">
        <v>80</v>
      </c>
      <c r="E213" s="304"/>
      <c r="F213" s="304"/>
      <c r="G213" s="304"/>
      <c r="H213" s="305"/>
      <c r="I213" s="305"/>
      <c r="J213" s="304"/>
      <c r="K213" s="304"/>
    </row>
    <row r="214" spans="1:11" ht="12.75" customHeight="1">
      <c r="A214" s="340"/>
      <c r="B214" s="340"/>
      <c r="C214" s="341"/>
      <c r="D214" s="306" t="s">
        <v>4</v>
      </c>
      <c r="E214" s="307"/>
      <c r="F214" s="306" t="s">
        <v>5</v>
      </c>
      <c r="G214" s="307"/>
      <c r="H214" s="308" t="s">
        <v>6</v>
      </c>
      <c r="I214" s="309"/>
      <c r="J214" s="313" t="s">
        <v>7</v>
      </c>
      <c r="K214" s="314"/>
    </row>
    <row r="215" spans="1:11" ht="15">
      <c r="A215" s="342"/>
      <c r="B215" s="342"/>
      <c r="C215" s="343"/>
      <c r="D215" s="310" t="s">
        <v>8</v>
      </c>
      <c r="E215" s="311"/>
      <c r="F215" s="310" t="s">
        <v>8</v>
      </c>
      <c r="G215" s="311"/>
      <c r="H215" s="308"/>
      <c r="I215" s="309"/>
      <c r="J215" s="315"/>
      <c r="K215" s="316"/>
    </row>
    <row r="216" spans="1:11" ht="60">
      <c r="A216" s="158" t="s">
        <v>81</v>
      </c>
      <c r="B216" s="332" t="s">
        <v>10</v>
      </c>
      <c r="C216" s="333"/>
      <c r="D216" s="115" t="s">
        <v>82</v>
      </c>
      <c r="E216" s="116" t="s">
        <v>13</v>
      </c>
      <c r="F216" s="115" t="s">
        <v>12</v>
      </c>
      <c r="G216" s="116" t="s">
        <v>13</v>
      </c>
      <c r="H216" s="117" t="s">
        <v>82</v>
      </c>
      <c r="I216" s="114" t="s">
        <v>13</v>
      </c>
      <c r="J216" s="115" t="s">
        <v>12</v>
      </c>
      <c r="K216" s="116" t="s">
        <v>13</v>
      </c>
    </row>
    <row r="217" spans="1:11" ht="15">
      <c r="A217" s="119" t="s">
        <v>14</v>
      </c>
      <c r="B217" s="334" t="s">
        <v>15</v>
      </c>
      <c r="C217" s="335"/>
      <c r="D217" s="121"/>
      <c r="E217" s="143" t="s">
        <v>83</v>
      </c>
      <c r="F217" s="322" t="s">
        <v>84</v>
      </c>
      <c r="G217" s="322"/>
      <c r="H217" s="345" t="s">
        <v>85</v>
      </c>
      <c r="I217" s="347"/>
      <c r="J217" s="345" t="s">
        <v>86</v>
      </c>
      <c r="K217" s="347"/>
    </row>
    <row r="218" spans="1:11" ht="15">
      <c r="A218" s="124" t="s">
        <v>20</v>
      </c>
      <c r="B218" s="334" t="s">
        <v>21</v>
      </c>
      <c r="C218" s="335"/>
      <c r="D218" s="121"/>
      <c r="E218" s="143" t="s">
        <v>87</v>
      </c>
      <c r="F218" s="322"/>
      <c r="G218" s="322"/>
      <c r="H218" s="347"/>
      <c r="I218" s="347"/>
      <c r="J218" s="347"/>
      <c r="K218" s="347"/>
    </row>
    <row r="219" spans="1:11" ht="15">
      <c r="A219" s="124" t="s">
        <v>26</v>
      </c>
      <c r="B219" s="334" t="s">
        <v>27</v>
      </c>
      <c r="C219" s="335"/>
      <c r="D219" s="121"/>
      <c r="E219" s="143" t="s">
        <v>88</v>
      </c>
      <c r="F219" s="322"/>
      <c r="G219" s="322"/>
      <c r="H219" s="347"/>
      <c r="I219" s="347"/>
      <c r="J219" s="347"/>
      <c r="K219" s="347"/>
    </row>
    <row r="220" spans="1:11" ht="15">
      <c r="A220" s="124" t="s">
        <v>32</v>
      </c>
      <c r="B220" s="334" t="s">
        <v>33</v>
      </c>
      <c r="C220" s="335"/>
      <c r="D220" s="121"/>
      <c r="E220" s="143" t="s">
        <v>89</v>
      </c>
      <c r="F220" s="322"/>
      <c r="G220" s="322"/>
      <c r="H220" s="347"/>
      <c r="I220" s="347"/>
      <c r="J220" s="347"/>
      <c r="K220" s="347"/>
    </row>
    <row r="221" spans="1:11" ht="15">
      <c r="A221" s="111" t="s">
        <v>90</v>
      </c>
      <c r="B221" s="127"/>
      <c r="C221" s="129"/>
      <c r="D221" s="126"/>
      <c r="E221" s="130"/>
      <c r="F221" s="131"/>
      <c r="G221" s="131"/>
      <c r="H221" s="132"/>
      <c r="I221" s="132"/>
      <c r="J221" s="132"/>
      <c r="K221" s="132"/>
    </row>
    <row r="222" spans="1:11" ht="15">
      <c r="A222" s="111" t="s">
        <v>91</v>
      </c>
      <c r="B222" s="108"/>
      <c r="C222" s="109"/>
      <c r="D222" s="110"/>
      <c r="E222" s="108"/>
      <c r="F222" s="110"/>
      <c r="G222" s="108"/>
      <c r="H222" s="110"/>
      <c r="I222" s="108"/>
      <c r="J222" s="110"/>
      <c r="K222" s="108"/>
    </row>
    <row r="223" spans="1:11" ht="15">
      <c r="A223" s="111"/>
      <c r="B223" s="108"/>
      <c r="C223" s="109"/>
      <c r="D223" s="110"/>
      <c r="E223" s="108"/>
      <c r="F223" s="110"/>
      <c r="G223" s="108"/>
      <c r="H223" s="110"/>
      <c r="I223" s="108"/>
      <c r="J223" s="110"/>
      <c r="K223" s="108"/>
    </row>
    <row r="224" spans="1:11" ht="15">
      <c r="A224" s="111"/>
      <c r="B224" s="108"/>
      <c r="C224" s="109"/>
      <c r="D224" s="110"/>
      <c r="E224" s="108"/>
      <c r="F224" s="110"/>
      <c r="G224" s="108"/>
      <c r="H224" s="110"/>
      <c r="I224" s="108"/>
      <c r="J224" s="110"/>
      <c r="K224" s="108"/>
    </row>
    <row r="225" spans="1:11" ht="15">
      <c r="A225" s="111" t="s">
        <v>102</v>
      </c>
      <c r="B225" s="111"/>
      <c r="C225" s="111"/>
      <c r="D225" s="112"/>
      <c r="E225" s="108"/>
      <c r="F225" s="110"/>
      <c r="G225" s="108"/>
      <c r="H225" s="110"/>
      <c r="I225" s="108"/>
      <c r="J225" s="110"/>
      <c r="K225" s="113"/>
    </row>
    <row r="226" spans="1:11" ht="15.75" customHeight="1">
      <c r="A226" s="340" t="str">
        <f>+$A$198</f>
        <v>First year of maintenance is included in the purchase price.  *Premium Support requires an active Maintenance Agreement.</v>
      </c>
      <c r="B226" s="340"/>
      <c r="C226" s="341"/>
      <c r="D226" s="304" t="s">
        <v>3</v>
      </c>
      <c r="E226" s="304"/>
      <c r="F226" s="304"/>
      <c r="G226" s="304"/>
      <c r="H226" s="305"/>
      <c r="I226" s="305"/>
      <c r="J226" s="304"/>
      <c r="K226" s="304"/>
    </row>
    <row r="227" spans="1:11" ht="12.75" customHeight="1">
      <c r="A227" s="340"/>
      <c r="B227" s="340"/>
      <c r="C227" s="341"/>
      <c r="D227" s="306" t="s">
        <v>4</v>
      </c>
      <c r="E227" s="307"/>
      <c r="F227" s="306" t="s">
        <v>5</v>
      </c>
      <c r="G227" s="307"/>
      <c r="H227" s="308" t="s">
        <v>6</v>
      </c>
      <c r="I227" s="309"/>
      <c r="J227" s="313" t="s">
        <v>7</v>
      </c>
      <c r="K227" s="314"/>
    </row>
    <row r="228" spans="1:11" ht="15">
      <c r="A228" s="340"/>
      <c r="B228" s="340"/>
      <c r="C228" s="341"/>
      <c r="D228" s="310" t="s">
        <v>8</v>
      </c>
      <c r="E228" s="311"/>
      <c r="F228" s="310" t="s">
        <v>8</v>
      </c>
      <c r="G228" s="311"/>
      <c r="H228" s="308"/>
      <c r="I228" s="309"/>
      <c r="J228" s="315"/>
      <c r="K228" s="316"/>
    </row>
    <row r="229" spans="1:11" ht="15">
      <c r="A229" s="340"/>
      <c r="B229" s="340"/>
      <c r="C229" s="341"/>
      <c r="D229" s="159"/>
      <c r="E229" s="160"/>
      <c r="F229" s="159"/>
      <c r="G229" s="160"/>
      <c r="H229" s="161"/>
      <c r="I229" s="156"/>
      <c r="J229" s="162"/>
      <c r="K229" s="163"/>
    </row>
    <row r="230" spans="1:11" ht="15">
      <c r="A230" s="342"/>
      <c r="B230" s="342"/>
      <c r="C230" s="343"/>
      <c r="D230" s="115" t="s">
        <v>12</v>
      </c>
      <c r="E230" s="116" t="s">
        <v>13</v>
      </c>
      <c r="F230" s="115" t="s">
        <v>12</v>
      </c>
      <c r="G230" s="116" t="s">
        <v>13</v>
      </c>
      <c r="H230" s="117" t="s">
        <v>12</v>
      </c>
      <c r="I230" s="114" t="s">
        <v>13</v>
      </c>
      <c r="J230" s="115" t="s">
        <v>12</v>
      </c>
      <c r="K230" s="116" t="s">
        <v>13</v>
      </c>
    </row>
    <row r="231" spans="1:11" ht="15">
      <c r="A231" s="328" t="s">
        <v>104</v>
      </c>
      <c r="B231" s="329"/>
      <c r="C231" s="330"/>
      <c r="D231" s="135">
        <v>549</v>
      </c>
      <c r="E231" s="119" t="s">
        <v>105</v>
      </c>
      <c r="F231" s="121">
        <f>ROUND(D231*0.5,2)</f>
        <v>274.5</v>
      </c>
      <c r="G231" s="119" t="s">
        <v>106</v>
      </c>
      <c r="H231" s="135">
        <f>D231*0.2</f>
        <v>109.80000000000001</v>
      </c>
      <c r="I231" s="119" t="s">
        <v>107</v>
      </c>
      <c r="J231" s="121">
        <f>ROUND(D231*0.15,2)</f>
        <v>82.35</v>
      </c>
      <c r="K231" s="119" t="s">
        <v>108</v>
      </c>
    </row>
    <row r="232" spans="1:11" ht="15">
      <c r="A232" s="328" t="s">
        <v>109</v>
      </c>
      <c r="B232" s="329"/>
      <c r="C232" s="330"/>
      <c r="D232" s="346" t="s">
        <v>40</v>
      </c>
      <c r="E232" s="346"/>
      <c r="F232" s="121">
        <v>822</v>
      </c>
      <c r="G232" s="119" t="s">
        <v>110</v>
      </c>
      <c r="H232" s="135">
        <v>265.95999999999998</v>
      </c>
      <c r="I232" s="119" t="s">
        <v>111</v>
      </c>
      <c r="J232" s="135">
        <v>199.47</v>
      </c>
      <c r="K232" s="119" t="s">
        <v>112</v>
      </c>
    </row>
    <row r="233" spans="1:11" ht="15">
      <c r="A233" s="136"/>
      <c r="B233" s="111"/>
      <c r="C233" s="111"/>
      <c r="D233" s="137"/>
      <c r="E233" s="127"/>
      <c r="F233" s="126"/>
      <c r="G233" s="127"/>
      <c r="H233" s="137"/>
      <c r="I233" s="127"/>
      <c r="J233" s="137"/>
      <c r="K233" s="127"/>
    </row>
    <row r="234" spans="1:11" ht="15">
      <c r="A234" s="136"/>
      <c r="B234" s="111"/>
      <c r="C234" s="111"/>
      <c r="D234" s="108"/>
      <c r="E234" s="108"/>
      <c r="F234" s="108"/>
      <c r="G234" s="108"/>
      <c r="H234" s="108"/>
      <c r="I234" s="108"/>
      <c r="J234" s="108"/>
      <c r="K234" s="108"/>
    </row>
    <row r="235" spans="1:11" ht="15">
      <c r="A235" s="111" t="s">
        <v>113</v>
      </c>
      <c r="B235" s="108"/>
      <c r="C235" s="109"/>
      <c r="D235" s="110"/>
      <c r="E235" s="108"/>
      <c r="F235" s="110"/>
      <c r="G235" s="108"/>
      <c r="H235" s="110"/>
      <c r="I235" s="108"/>
      <c r="J235" s="110"/>
      <c r="K235" s="108"/>
    </row>
    <row r="236" spans="1:11" ht="15">
      <c r="A236" s="111" t="s">
        <v>114</v>
      </c>
      <c r="B236" s="111"/>
      <c r="C236" s="111"/>
      <c r="D236" s="112"/>
      <c r="E236" s="108"/>
      <c r="F236" s="110"/>
      <c r="G236" s="108"/>
      <c r="H236" s="110"/>
      <c r="I236" s="108"/>
      <c r="J236" s="110"/>
      <c r="K236" s="113"/>
    </row>
    <row r="237" spans="1:11" ht="15.75" customHeight="1">
      <c r="A237" s="340" t="str">
        <f>+$A$198</f>
        <v>First year of maintenance is included in the purchase price.  *Premium Support requires an active Maintenance Agreement.</v>
      </c>
      <c r="B237" s="340"/>
      <c r="C237" s="341"/>
      <c r="D237" s="304" t="s">
        <v>80</v>
      </c>
      <c r="E237" s="304"/>
      <c r="F237" s="304"/>
      <c r="G237" s="304"/>
      <c r="H237" s="305"/>
      <c r="I237" s="305"/>
      <c r="J237" s="304"/>
      <c r="K237" s="304"/>
    </row>
    <row r="238" spans="1:11" ht="12.75" customHeight="1">
      <c r="A238" s="340"/>
      <c r="B238" s="340"/>
      <c r="C238" s="341"/>
      <c r="D238" s="306" t="s">
        <v>4</v>
      </c>
      <c r="E238" s="307"/>
      <c r="F238" s="306" t="s">
        <v>5</v>
      </c>
      <c r="G238" s="307"/>
      <c r="H238" s="308" t="s">
        <v>6</v>
      </c>
      <c r="I238" s="309"/>
      <c r="J238" s="313" t="s">
        <v>7</v>
      </c>
      <c r="K238" s="314"/>
    </row>
    <row r="239" spans="1:11" ht="15">
      <c r="A239" s="340"/>
      <c r="B239" s="340"/>
      <c r="C239" s="341"/>
      <c r="D239" s="310" t="s">
        <v>8</v>
      </c>
      <c r="E239" s="311"/>
      <c r="F239" s="310" t="s">
        <v>8</v>
      </c>
      <c r="G239" s="311"/>
      <c r="H239" s="308"/>
      <c r="I239" s="309"/>
      <c r="J239" s="315"/>
      <c r="K239" s="316"/>
    </row>
    <row r="240" spans="1:11" ht="15">
      <c r="A240" s="342"/>
      <c r="B240" s="342"/>
      <c r="C240" s="343"/>
      <c r="D240" s="115" t="s">
        <v>12</v>
      </c>
      <c r="E240" s="116" t="s">
        <v>13</v>
      </c>
      <c r="F240" s="115" t="s">
        <v>12</v>
      </c>
      <c r="G240" s="116" t="s">
        <v>13</v>
      </c>
      <c r="H240" s="115" t="s">
        <v>12</v>
      </c>
      <c r="I240" s="114" t="s">
        <v>13</v>
      </c>
      <c r="J240" s="115" t="s">
        <v>12</v>
      </c>
      <c r="K240" s="116" t="s">
        <v>13</v>
      </c>
    </row>
    <row r="241" spans="1:11" ht="15">
      <c r="A241" s="328" t="s">
        <v>104</v>
      </c>
      <c r="B241" s="329"/>
      <c r="C241" s="330"/>
      <c r="D241" s="135"/>
      <c r="E241" s="119" t="s">
        <v>115</v>
      </c>
      <c r="F241" s="344" t="s">
        <v>116</v>
      </c>
      <c r="G241" s="344"/>
      <c r="H241" s="344" t="s">
        <v>117</v>
      </c>
      <c r="I241" s="344"/>
      <c r="J241" s="344" t="s">
        <v>118</v>
      </c>
      <c r="K241" s="344"/>
    </row>
    <row r="242" spans="1:11" ht="15">
      <c r="A242" s="111" t="s">
        <v>90</v>
      </c>
      <c r="B242" s="111"/>
      <c r="C242" s="111"/>
      <c r="D242" s="137"/>
      <c r="E242" s="127"/>
      <c r="F242" s="142"/>
      <c r="G242" s="142"/>
      <c r="H242" s="142"/>
      <c r="I242" s="142"/>
      <c r="J242" s="142"/>
      <c r="K242" s="142"/>
    </row>
    <row r="243" spans="1:11" ht="15">
      <c r="A243" s="111" t="s">
        <v>91</v>
      </c>
      <c r="B243" s="108"/>
      <c r="C243" s="109"/>
      <c r="D243" s="110"/>
      <c r="E243" s="108"/>
      <c r="F243" s="110"/>
      <c r="G243" s="108"/>
      <c r="H243" s="110"/>
      <c r="I243" s="108"/>
      <c r="J243" s="110"/>
      <c r="K243" s="108"/>
    </row>
    <row r="244" spans="1:11" ht="15">
      <c r="A244" s="111"/>
      <c r="B244" s="108"/>
      <c r="C244" s="109"/>
      <c r="D244" s="110"/>
      <c r="E244" s="108"/>
      <c r="F244" s="110"/>
      <c r="G244" s="108"/>
      <c r="H244" s="110"/>
      <c r="I244" s="108"/>
      <c r="J244" s="110"/>
      <c r="K244" s="108"/>
    </row>
    <row r="245" spans="1:11" ht="15">
      <c r="A245" s="111"/>
      <c r="B245" s="108"/>
      <c r="C245" s="109"/>
      <c r="D245" s="110"/>
      <c r="E245" s="108"/>
      <c r="F245" s="110"/>
      <c r="G245" s="108"/>
      <c r="H245" s="110"/>
      <c r="I245" s="108"/>
      <c r="J245" s="110"/>
      <c r="K245" s="108"/>
    </row>
    <row r="246" spans="1:11" ht="15">
      <c r="A246" s="111" t="s">
        <v>130</v>
      </c>
      <c r="B246" s="111"/>
      <c r="C246" s="111"/>
      <c r="D246" s="112"/>
      <c r="E246" s="108"/>
      <c r="F246" s="110"/>
      <c r="G246" s="108"/>
      <c r="H246" s="110"/>
      <c r="I246" s="108"/>
      <c r="J246" s="110"/>
      <c r="K246" s="113"/>
    </row>
    <row r="247" spans="1:11" ht="15.75" customHeight="1">
      <c r="A247" s="340" t="str">
        <f>+$A$198</f>
        <v>First year of maintenance is included in the purchase price.  *Premium Support requires an active Maintenance Agreement.</v>
      </c>
      <c r="B247" s="340"/>
      <c r="C247" s="341"/>
      <c r="D247" s="304" t="s">
        <v>3</v>
      </c>
      <c r="E247" s="304"/>
      <c r="F247" s="304"/>
      <c r="G247" s="304"/>
      <c r="H247" s="305"/>
      <c r="I247" s="305"/>
      <c r="J247" s="304"/>
      <c r="K247" s="304"/>
    </row>
    <row r="248" spans="1:11" ht="12.75" customHeight="1">
      <c r="A248" s="340"/>
      <c r="B248" s="340"/>
      <c r="C248" s="341"/>
      <c r="D248" s="306" t="s">
        <v>4</v>
      </c>
      <c r="E248" s="307"/>
      <c r="F248" s="306" t="s">
        <v>5</v>
      </c>
      <c r="G248" s="307"/>
      <c r="H248" s="308" t="s">
        <v>6</v>
      </c>
      <c r="I248" s="309"/>
      <c r="J248" s="313" t="s">
        <v>7</v>
      </c>
      <c r="K248" s="314"/>
    </row>
    <row r="249" spans="1:11" ht="15">
      <c r="A249" s="342"/>
      <c r="B249" s="342"/>
      <c r="C249" s="343"/>
      <c r="D249" s="310" t="s">
        <v>8</v>
      </c>
      <c r="E249" s="311"/>
      <c r="F249" s="310" t="s">
        <v>8</v>
      </c>
      <c r="G249" s="311"/>
      <c r="H249" s="308"/>
      <c r="I249" s="309"/>
      <c r="J249" s="315"/>
      <c r="K249" s="316"/>
    </row>
    <row r="250" spans="1:11" ht="30">
      <c r="A250" s="114" t="s">
        <v>81</v>
      </c>
      <c r="B250" s="114" t="s">
        <v>10</v>
      </c>
      <c r="C250" s="114" t="s">
        <v>11</v>
      </c>
      <c r="D250" s="115" t="s">
        <v>12</v>
      </c>
      <c r="E250" s="116" t="s">
        <v>13</v>
      </c>
      <c r="F250" s="115" t="s">
        <v>12</v>
      </c>
      <c r="G250" s="116" t="s">
        <v>13</v>
      </c>
      <c r="H250" s="117" t="s">
        <v>12</v>
      </c>
      <c r="I250" s="114" t="s">
        <v>13</v>
      </c>
      <c r="J250" s="115" t="s">
        <v>12</v>
      </c>
      <c r="K250" s="116" t="s">
        <v>13</v>
      </c>
    </row>
    <row r="251" spans="1:11" ht="15">
      <c r="A251" s="118" t="s">
        <v>131</v>
      </c>
      <c r="B251" s="119" t="s">
        <v>15</v>
      </c>
      <c r="C251" s="120">
        <v>0</v>
      </c>
      <c r="D251" s="121">
        <v>99.95</v>
      </c>
      <c r="E251" s="143" t="s">
        <v>132</v>
      </c>
      <c r="F251" s="121">
        <f>ROUND(D251*0.5,2)</f>
        <v>49.98</v>
      </c>
      <c r="G251" s="143" t="s">
        <v>133</v>
      </c>
      <c r="H251" s="121">
        <f>ROUND(D251*0.2,2)</f>
        <v>19.989999999999998</v>
      </c>
      <c r="I251" s="143" t="s">
        <v>134</v>
      </c>
      <c r="J251" s="144" t="s">
        <v>40</v>
      </c>
      <c r="K251" s="143" t="s">
        <v>40</v>
      </c>
    </row>
    <row r="252" spans="1:11" ht="15">
      <c r="A252" s="118" t="s">
        <v>135</v>
      </c>
      <c r="B252" s="119" t="s">
        <v>21</v>
      </c>
      <c r="C252" s="123">
        <f>$M$2</f>
        <v>0.09</v>
      </c>
      <c r="D252" s="121">
        <f>$D$251*(1-C252)</f>
        <v>90.95450000000001</v>
      </c>
      <c r="E252" s="143" t="s">
        <v>136</v>
      </c>
      <c r="F252" s="121">
        <f>ROUND(D252*0.5,2)</f>
        <v>45.48</v>
      </c>
      <c r="G252" s="143" t="s">
        <v>137</v>
      </c>
      <c r="H252" s="121">
        <f>ROUND(D252*0.2,2)</f>
        <v>18.190000000000001</v>
      </c>
      <c r="I252" s="143" t="s">
        <v>138</v>
      </c>
      <c r="J252" s="121">
        <f>ROUND(D252*0.15,2)</f>
        <v>13.64</v>
      </c>
      <c r="K252" s="143" t="s">
        <v>139</v>
      </c>
    </row>
    <row r="253" spans="1:11" ht="15">
      <c r="A253" s="124" t="s">
        <v>140</v>
      </c>
      <c r="B253" s="119" t="s">
        <v>27</v>
      </c>
      <c r="C253" s="123">
        <f>$M$3</f>
        <v>0.23300000000000001</v>
      </c>
      <c r="D253" s="121">
        <f>$D$251*(1-C253)</f>
        <v>76.661650000000009</v>
      </c>
      <c r="E253" s="143" t="s">
        <v>141</v>
      </c>
      <c r="F253" s="121">
        <f>ROUND(D253*0.5,2)</f>
        <v>38.33</v>
      </c>
      <c r="G253" s="143" t="s">
        <v>142</v>
      </c>
      <c r="H253" s="121">
        <f>ROUND(D253*0.2,2)</f>
        <v>15.33</v>
      </c>
      <c r="I253" s="143" t="s">
        <v>143</v>
      </c>
      <c r="J253" s="121">
        <f>ROUND(D253*0.15,2)</f>
        <v>11.5</v>
      </c>
      <c r="K253" s="143" t="s">
        <v>144</v>
      </c>
    </row>
    <row r="254" spans="1:11" ht="15">
      <c r="A254" s="124" t="s">
        <v>145</v>
      </c>
      <c r="B254" s="119" t="s">
        <v>33</v>
      </c>
      <c r="C254" s="123">
        <f>$M$4</f>
        <v>0.377</v>
      </c>
      <c r="D254" s="121">
        <f>$D$251*(1-C254)</f>
        <v>62.26885</v>
      </c>
      <c r="E254" s="143" t="s">
        <v>146</v>
      </c>
      <c r="F254" s="121">
        <f>ROUND(D254*0.5,2)</f>
        <v>31.13</v>
      </c>
      <c r="G254" s="143" t="s">
        <v>147</v>
      </c>
      <c r="H254" s="121">
        <f>ROUND(D254*0.2,2)</f>
        <v>12.45</v>
      </c>
      <c r="I254" s="143" t="s">
        <v>148</v>
      </c>
      <c r="J254" s="121">
        <f>ROUND(D254*0.15,2)</f>
        <v>9.34</v>
      </c>
      <c r="K254" s="143" t="s">
        <v>149</v>
      </c>
    </row>
    <row r="255" spans="1:11" ht="15">
      <c r="A255" s="353" t="s">
        <v>561</v>
      </c>
      <c r="B255" s="354"/>
      <c r="C255" s="355"/>
      <c r="D255" s="212">
        <v>233.88</v>
      </c>
      <c r="E255" s="143" t="s">
        <v>562</v>
      </c>
      <c r="F255" s="121">
        <v>116.94</v>
      </c>
      <c r="G255" s="143" t="s">
        <v>563</v>
      </c>
      <c r="H255" s="121">
        <v>46.78</v>
      </c>
      <c r="I255" s="143" t="s">
        <v>564</v>
      </c>
      <c r="J255" s="218" t="s">
        <v>40</v>
      </c>
      <c r="K255" s="143" t="s">
        <v>40</v>
      </c>
    </row>
    <row r="256" spans="1:11" ht="15">
      <c r="A256" s="111" t="e">
        <f>#REF!</f>
        <v>#REF!</v>
      </c>
      <c r="B256" s="127"/>
      <c r="C256" s="129"/>
      <c r="D256" s="145"/>
      <c r="E256" s="130"/>
      <c r="F256" s="145"/>
      <c r="G256" s="130"/>
      <c r="H256" s="145"/>
      <c r="I256" s="130"/>
      <c r="J256" s="145"/>
      <c r="K256" s="130"/>
    </row>
    <row r="257" spans="1:11" ht="15">
      <c r="A257" s="108"/>
      <c r="B257" s="108"/>
      <c r="C257" s="109"/>
      <c r="D257" s="110"/>
      <c r="E257" s="108"/>
      <c r="F257" s="110"/>
      <c r="G257" s="108"/>
      <c r="H257" s="110"/>
      <c r="I257" s="108"/>
      <c r="J257" s="110"/>
      <c r="K257" s="108"/>
    </row>
    <row r="258" spans="1:11" ht="15">
      <c r="A258" s="111" t="s">
        <v>130</v>
      </c>
      <c r="B258" s="111"/>
      <c r="C258" s="111"/>
      <c r="D258" s="112"/>
      <c r="E258" s="108"/>
      <c r="F258" s="110"/>
      <c r="G258" s="108"/>
      <c r="H258" s="110"/>
      <c r="I258" s="108"/>
      <c r="J258" s="110"/>
      <c r="K258" s="113"/>
    </row>
    <row r="259" spans="1:11" ht="15">
      <c r="A259" s="111" t="s">
        <v>114</v>
      </c>
      <c r="B259" s="111"/>
      <c r="C259" s="111"/>
      <c r="D259" s="112"/>
      <c r="E259" s="108"/>
      <c r="F259" s="110"/>
      <c r="G259" s="108"/>
      <c r="H259" s="110"/>
      <c r="I259" s="108"/>
      <c r="J259" s="110"/>
      <c r="K259" s="113"/>
    </row>
    <row r="260" spans="1:11" ht="15.75" customHeight="1">
      <c r="A260" s="340" t="str">
        <f>+$A$198</f>
        <v>First year of maintenance is included in the purchase price.  *Premium Support requires an active Maintenance Agreement.</v>
      </c>
      <c r="B260" s="340"/>
      <c r="C260" s="341"/>
      <c r="D260" s="304" t="s">
        <v>3</v>
      </c>
      <c r="E260" s="304"/>
      <c r="F260" s="304"/>
      <c r="G260" s="304"/>
      <c r="H260" s="305"/>
      <c r="I260" s="305"/>
      <c r="J260" s="304"/>
      <c r="K260" s="304"/>
    </row>
    <row r="261" spans="1:11" ht="12.75" customHeight="1">
      <c r="A261" s="340"/>
      <c r="B261" s="340"/>
      <c r="C261" s="341"/>
      <c r="D261" s="306" t="s">
        <v>4</v>
      </c>
      <c r="E261" s="307"/>
      <c r="F261" s="306" t="s">
        <v>5</v>
      </c>
      <c r="G261" s="307"/>
      <c r="H261" s="308" t="s">
        <v>6</v>
      </c>
      <c r="I261" s="309"/>
      <c r="J261" s="313" t="s">
        <v>7</v>
      </c>
      <c r="K261" s="314"/>
    </row>
    <row r="262" spans="1:11" ht="15">
      <c r="A262" s="342"/>
      <c r="B262" s="342"/>
      <c r="C262" s="343"/>
      <c r="D262" s="310" t="s">
        <v>8</v>
      </c>
      <c r="E262" s="311"/>
      <c r="F262" s="310" t="s">
        <v>8</v>
      </c>
      <c r="G262" s="311"/>
      <c r="H262" s="308"/>
      <c r="I262" s="309"/>
      <c r="J262" s="315"/>
      <c r="K262" s="316"/>
    </row>
    <row r="263" spans="1:11" ht="30">
      <c r="A263" s="114" t="s">
        <v>81</v>
      </c>
      <c r="B263" s="322" t="s">
        <v>10</v>
      </c>
      <c r="C263" s="322"/>
      <c r="D263" s="115" t="s">
        <v>12</v>
      </c>
      <c r="E263" s="116" t="s">
        <v>13</v>
      </c>
      <c r="F263" s="115" t="s">
        <v>12</v>
      </c>
      <c r="G263" s="116" t="s">
        <v>13</v>
      </c>
      <c r="H263" s="117" t="s">
        <v>12</v>
      </c>
      <c r="I263" s="114" t="s">
        <v>13</v>
      </c>
      <c r="J263" s="115" t="s">
        <v>12</v>
      </c>
      <c r="K263" s="116" t="s">
        <v>13</v>
      </c>
    </row>
    <row r="264" spans="1:11" ht="15">
      <c r="A264" s="118" t="s">
        <v>131</v>
      </c>
      <c r="B264" s="336" t="s">
        <v>15</v>
      </c>
      <c r="C264" s="336"/>
      <c r="D264" s="121"/>
      <c r="E264" s="143" t="s">
        <v>150</v>
      </c>
      <c r="F264" s="327" t="s">
        <v>116</v>
      </c>
      <c r="G264" s="337"/>
      <c r="H264" s="327" t="s">
        <v>117</v>
      </c>
      <c r="I264" s="337"/>
      <c r="J264" s="327" t="s">
        <v>118</v>
      </c>
      <c r="K264" s="337"/>
    </row>
    <row r="265" spans="1:11" ht="15">
      <c r="A265" s="118" t="s">
        <v>135</v>
      </c>
      <c r="B265" s="336" t="s">
        <v>21</v>
      </c>
      <c r="C265" s="336"/>
      <c r="D265" s="121"/>
      <c r="E265" s="143" t="s">
        <v>151</v>
      </c>
      <c r="F265" s="337"/>
      <c r="G265" s="337"/>
      <c r="H265" s="337"/>
      <c r="I265" s="337"/>
      <c r="J265" s="337"/>
      <c r="K265" s="337"/>
    </row>
    <row r="266" spans="1:11" ht="15">
      <c r="A266" s="124" t="s">
        <v>140</v>
      </c>
      <c r="B266" s="336" t="s">
        <v>27</v>
      </c>
      <c r="C266" s="336"/>
      <c r="D266" s="121"/>
      <c r="E266" s="143" t="s">
        <v>152</v>
      </c>
      <c r="F266" s="337"/>
      <c r="G266" s="337"/>
      <c r="H266" s="337"/>
      <c r="I266" s="337"/>
      <c r="J266" s="337"/>
      <c r="K266" s="337"/>
    </row>
    <row r="267" spans="1:11" ht="15">
      <c r="A267" s="124" t="s">
        <v>145</v>
      </c>
      <c r="B267" s="336" t="s">
        <v>33</v>
      </c>
      <c r="C267" s="336"/>
      <c r="D267" s="121"/>
      <c r="E267" s="143" t="s">
        <v>153</v>
      </c>
      <c r="F267" s="337"/>
      <c r="G267" s="337"/>
      <c r="H267" s="337"/>
      <c r="I267" s="337"/>
      <c r="J267" s="337"/>
      <c r="K267" s="337"/>
    </row>
    <row r="268" spans="1:11" ht="15">
      <c r="A268" s="111" t="e">
        <f>#REF!</f>
        <v>#REF!</v>
      </c>
      <c r="B268" s="127"/>
      <c r="C268" s="127"/>
      <c r="D268" s="145"/>
      <c r="E268" s="130"/>
      <c r="F268" s="128"/>
      <c r="G268" s="128"/>
      <c r="H268" s="128"/>
      <c r="I268" s="128"/>
      <c r="J268" s="128"/>
      <c r="K268" s="128"/>
    </row>
    <row r="269" spans="1:11" ht="15">
      <c r="A269" s="111" t="s">
        <v>90</v>
      </c>
      <c r="B269" s="127"/>
      <c r="C269" s="129"/>
      <c r="D269" s="126"/>
      <c r="E269" s="130"/>
      <c r="F269" s="146"/>
      <c r="G269" s="146"/>
      <c r="H269" s="146"/>
      <c r="I269" s="146"/>
      <c r="J269" s="146"/>
      <c r="K269" s="146"/>
    </row>
    <row r="270" spans="1:11" ht="15">
      <c r="A270" s="111" t="s">
        <v>91</v>
      </c>
      <c r="B270" s="127"/>
      <c r="C270" s="129"/>
      <c r="D270" s="126"/>
      <c r="E270" s="130"/>
      <c r="F270" s="146"/>
      <c r="G270" s="146"/>
      <c r="H270" s="146"/>
      <c r="I270" s="146"/>
      <c r="J270" s="146"/>
      <c r="K270" s="146"/>
    </row>
    <row r="271" spans="1:11" ht="15">
      <c r="A271" s="108"/>
      <c r="B271" s="108"/>
      <c r="C271" s="109"/>
      <c r="D271" s="110"/>
      <c r="E271" s="108"/>
      <c r="F271" s="110"/>
      <c r="G271" s="108"/>
      <c r="H271" s="110"/>
      <c r="I271" s="108"/>
      <c r="J271" s="110"/>
      <c r="K271" s="108"/>
    </row>
    <row r="272" spans="1:11" ht="15">
      <c r="A272" s="108"/>
      <c r="B272" s="108"/>
      <c r="C272" s="109"/>
      <c r="D272" s="110"/>
      <c r="E272" s="108"/>
      <c r="F272" s="110"/>
      <c r="G272" s="108"/>
      <c r="H272" s="110"/>
      <c r="I272" s="108"/>
      <c r="J272" s="110"/>
      <c r="K272" s="108"/>
    </row>
    <row r="273" spans="1:11" ht="15">
      <c r="A273" s="111" t="s">
        <v>174</v>
      </c>
      <c r="B273" s="111"/>
      <c r="C273" s="111"/>
      <c r="D273" s="111"/>
      <c r="E273" s="108"/>
      <c r="F273" s="108"/>
      <c r="G273" s="108"/>
      <c r="H273" s="108"/>
      <c r="I273" s="108"/>
      <c r="J273" s="108"/>
      <c r="K273" s="113"/>
    </row>
    <row r="274" spans="1:11" ht="15.75" customHeight="1">
      <c r="A274" s="351" t="s">
        <v>175</v>
      </c>
      <c r="B274" s="351"/>
      <c r="C274" s="341"/>
      <c r="D274" s="305" t="s">
        <v>3</v>
      </c>
      <c r="E274" s="305"/>
      <c r="F274" s="305"/>
      <c r="G274" s="305"/>
      <c r="H274" s="305"/>
      <c r="I274" s="305"/>
      <c r="J274" s="305"/>
      <c r="K274" s="305"/>
    </row>
    <row r="275" spans="1:11" ht="15">
      <c r="A275" s="351"/>
      <c r="B275" s="351"/>
      <c r="C275" s="341"/>
      <c r="D275" s="305" t="s">
        <v>4</v>
      </c>
      <c r="E275" s="305"/>
      <c r="F275" s="305" t="s">
        <v>176</v>
      </c>
      <c r="G275" s="305"/>
      <c r="H275" s="322" t="s">
        <v>177</v>
      </c>
      <c r="I275" s="322"/>
      <c r="J275" s="322" t="s">
        <v>178</v>
      </c>
      <c r="K275" s="322"/>
    </row>
    <row r="276" spans="1:11" ht="15">
      <c r="A276" s="342"/>
      <c r="B276" s="342"/>
      <c r="C276" s="343"/>
      <c r="D276" s="117" t="s">
        <v>12</v>
      </c>
      <c r="E276" s="114" t="s">
        <v>13</v>
      </c>
      <c r="F276" s="117" t="s">
        <v>12</v>
      </c>
      <c r="G276" s="114" t="s">
        <v>13</v>
      </c>
      <c r="H276" s="117" t="s">
        <v>12</v>
      </c>
      <c r="I276" s="114" t="s">
        <v>13</v>
      </c>
      <c r="J276" s="117" t="s">
        <v>12</v>
      </c>
      <c r="K276" s="114" t="s">
        <v>13</v>
      </c>
    </row>
    <row r="277" spans="1:11" ht="15">
      <c r="A277" s="318" t="s">
        <v>179</v>
      </c>
      <c r="B277" s="318"/>
      <c r="C277" s="318"/>
      <c r="D277" s="121">
        <v>3500</v>
      </c>
      <c r="E277" s="164" t="s">
        <v>180</v>
      </c>
      <c r="F277" s="121">
        <v>2500</v>
      </c>
      <c r="G277" s="165" t="s">
        <v>181</v>
      </c>
      <c r="H277" s="317" t="s">
        <v>175</v>
      </c>
      <c r="I277" s="317"/>
      <c r="J277" s="317" t="s">
        <v>182</v>
      </c>
      <c r="K277" s="317"/>
    </row>
    <row r="278" spans="1:11" ht="15">
      <c r="A278" s="318" t="s">
        <v>183</v>
      </c>
      <c r="B278" s="318"/>
      <c r="C278" s="318"/>
      <c r="D278" s="121">
        <v>2000</v>
      </c>
      <c r="E278" s="164" t="s">
        <v>184</v>
      </c>
      <c r="F278" s="121">
        <v>1500</v>
      </c>
      <c r="G278" s="165" t="s">
        <v>185</v>
      </c>
      <c r="H278" s="317"/>
      <c r="I278" s="317"/>
      <c r="J278" s="317"/>
      <c r="K278" s="317"/>
    </row>
    <row r="279" spans="1:11" ht="15">
      <c r="A279" s="318" t="s">
        <v>186</v>
      </c>
      <c r="B279" s="318"/>
      <c r="C279" s="318"/>
      <c r="D279" s="121">
        <v>1312.5</v>
      </c>
      <c r="E279" s="164" t="s">
        <v>187</v>
      </c>
      <c r="F279" s="121">
        <v>1312.5</v>
      </c>
      <c r="G279" s="165" t="s">
        <v>188</v>
      </c>
      <c r="H279" s="317"/>
      <c r="I279" s="317"/>
      <c r="J279" s="317"/>
      <c r="K279" s="317"/>
    </row>
    <row r="280" spans="1:11" ht="15">
      <c r="A280" s="318" t="s">
        <v>189</v>
      </c>
      <c r="B280" s="318"/>
      <c r="C280" s="318"/>
      <c r="D280" s="121">
        <v>496</v>
      </c>
      <c r="E280" s="164" t="s">
        <v>190</v>
      </c>
      <c r="F280" s="121">
        <v>496</v>
      </c>
      <c r="G280" s="165" t="s">
        <v>191</v>
      </c>
      <c r="H280" s="317"/>
      <c r="I280" s="317"/>
      <c r="J280" s="317"/>
      <c r="K280" s="317"/>
    </row>
    <row r="281" spans="1:11" ht="15">
      <c r="A281" s="318" t="s">
        <v>192</v>
      </c>
      <c r="B281" s="318"/>
      <c r="C281" s="318"/>
      <c r="D281" s="121">
        <v>255</v>
      </c>
      <c r="E281" s="164" t="s">
        <v>193</v>
      </c>
      <c r="F281" s="121">
        <v>255</v>
      </c>
      <c r="G281" s="165" t="s">
        <v>194</v>
      </c>
      <c r="H281" s="317"/>
      <c r="I281" s="317"/>
      <c r="J281" s="317"/>
      <c r="K281" s="317"/>
    </row>
    <row r="282" spans="1:11" ht="15">
      <c r="A282" s="325" t="s">
        <v>195</v>
      </c>
      <c r="B282" s="325"/>
      <c r="C282" s="325"/>
      <c r="D282" s="149">
        <v>20</v>
      </c>
      <c r="E282" s="166" t="s">
        <v>196</v>
      </c>
      <c r="F282" s="317" t="s">
        <v>40</v>
      </c>
      <c r="G282" s="317"/>
      <c r="H282" s="317"/>
      <c r="I282" s="317"/>
      <c r="J282" s="317"/>
      <c r="K282" s="317"/>
    </row>
    <row r="283" spans="1:11" ht="15">
      <c r="A283" s="318" t="s">
        <v>197</v>
      </c>
      <c r="B283" s="318"/>
      <c r="C283" s="318"/>
      <c r="D283" s="121">
        <v>6295</v>
      </c>
      <c r="E283" s="164" t="s">
        <v>198</v>
      </c>
      <c r="F283" s="121">
        <v>4500</v>
      </c>
      <c r="G283" s="165" t="s">
        <v>199</v>
      </c>
      <c r="H283" s="317"/>
      <c r="I283" s="317"/>
      <c r="J283" s="317"/>
      <c r="K283" s="317"/>
    </row>
    <row r="284" spans="1:11" ht="15">
      <c r="A284" s="318" t="s">
        <v>200</v>
      </c>
      <c r="B284" s="318"/>
      <c r="C284" s="318"/>
      <c r="D284" s="121">
        <v>3595</v>
      </c>
      <c r="E284" s="164" t="s">
        <v>201</v>
      </c>
      <c r="F284" s="121">
        <v>2696.25</v>
      </c>
      <c r="G284" s="165" t="s">
        <v>202</v>
      </c>
      <c r="H284" s="317"/>
      <c r="I284" s="317"/>
      <c r="J284" s="317"/>
      <c r="K284" s="317"/>
    </row>
    <row r="285" spans="1:11" ht="15">
      <c r="A285" s="318" t="s">
        <v>203</v>
      </c>
      <c r="B285" s="318"/>
      <c r="C285" s="318"/>
      <c r="D285" s="121">
        <v>2350</v>
      </c>
      <c r="E285" s="164" t="s">
        <v>204</v>
      </c>
      <c r="F285" s="121">
        <v>2350</v>
      </c>
      <c r="G285" s="165" t="s">
        <v>205</v>
      </c>
      <c r="H285" s="317"/>
      <c r="I285" s="317"/>
      <c r="J285" s="317"/>
      <c r="K285" s="317"/>
    </row>
    <row r="286" spans="1:11" ht="15">
      <c r="A286" s="318" t="s">
        <v>206</v>
      </c>
      <c r="B286" s="318"/>
      <c r="C286" s="318"/>
      <c r="D286" s="121">
        <v>890</v>
      </c>
      <c r="E286" s="164" t="s">
        <v>207</v>
      </c>
      <c r="F286" s="121">
        <v>890</v>
      </c>
      <c r="G286" s="165" t="s">
        <v>208</v>
      </c>
      <c r="H286" s="317"/>
      <c r="I286" s="317"/>
      <c r="J286" s="317"/>
      <c r="K286" s="317"/>
    </row>
    <row r="287" spans="1:11" ht="15">
      <c r="A287" s="318" t="s">
        <v>209</v>
      </c>
      <c r="B287" s="318"/>
      <c r="C287" s="318"/>
      <c r="D287" s="121">
        <v>449</v>
      </c>
      <c r="E287" s="164" t="s">
        <v>210</v>
      </c>
      <c r="F287" s="121">
        <v>449</v>
      </c>
      <c r="G287" s="165" t="s">
        <v>211</v>
      </c>
      <c r="H287" s="317"/>
      <c r="I287" s="317"/>
      <c r="J287" s="317"/>
      <c r="K287" s="317"/>
    </row>
    <row r="288" spans="1:11" ht="15">
      <c r="A288" s="325" t="s">
        <v>195</v>
      </c>
      <c r="B288" s="325"/>
      <c r="C288" s="325"/>
      <c r="D288" s="149">
        <v>20</v>
      </c>
      <c r="E288" s="166" t="s">
        <v>212</v>
      </c>
      <c r="F288" s="317" t="s">
        <v>40</v>
      </c>
      <c r="G288" s="317"/>
      <c r="H288" s="317"/>
      <c r="I288" s="317"/>
      <c r="J288" s="317"/>
      <c r="K288" s="317"/>
    </row>
    <row r="289" spans="1:11" ht="15">
      <c r="A289" s="167" t="s">
        <v>213</v>
      </c>
      <c r="B289" s="108"/>
      <c r="C289" s="108"/>
      <c r="D289" s="108"/>
      <c r="E289" s="108"/>
      <c r="F289" s="108"/>
      <c r="G289" s="108"/>
      <c r="H289" s="108"/>
      <c r="I289" s="108"/>
      <c r="J289" s="108"/>
      <c r="K289" s="108"/>
    </row>
    <row r="290" spans="1:11" ht="15">
      <c r="A290" s="167" t="s">
        <v>214</v>
      </c>
      <c r="B290" s="108"/>
      <c r="C290" s="108"/>
      <c r="D290" s="108"/>
      <c r="E290" s="108"/>
      <c r="F290" s="108"/>
      <c r="G290" s="108"/>
      <c r="H290" s="108"/>
      <c r="I290" s="108"/>
      <c r="J290" s="108"/>
      <c r="K290" s="108"/>
    </row>
    <row r="291" spans="1:11" ht="15">
      <c r="A291" s="167" t="s">
        <v>215</v>
      </c>
      <c r="B291" s="108"/>
      <c r="C291" s="108"/>
      <c r="D291" s="108"/>
      <c r="E291" s="108"/>
      <c r="F291" s="108"/>
      <c r="G291" s="108"/>
      <c r="H291" s="108"/>
      <c r="I291" s="108"/>
      <c r="J291" s="108"/>
      <c r="K291" s="108"/>
    </row>
    <row r="292" spans="1:11" ht="15">
      <c r="A292" s="111"/>
      <c r="B292" s="108"/>
      <c r="C292" s="108"/>
      <c r="D292" s="108"/>
      <c r="E292" s="108"/>
      <c r="F292" s="108"/>
      <c r="G292" s="108"/>
      <c r="H292" s="108"/>
      <c r="I292" s="108"/>
      <c r="J292" s="108"/>
      <c r="K292" s="108"/>
    </row>
    <row r="293" spans="1:11" ht="15">
      <c r="A293" s="111" t="s">
        <v>228</v>
      </c>
      <c r="B293" s="111"/>
      <c r="C293" s="111"/>
      <c r="D293" s="111"/>
      <c r="E293" s="108"/>
      <c r="F293" s="110"/>
      <c r="G293" s="108"/>
      <c r="H293" s="110"/>
      <c r="I293" s="108"/>
      <c r="J293" s="110"/>
      <c r="K293" s="113"/>
    </row>
    <row r="294" spans="1:11" ht="15.75" customHeight="1">
      <c r="A294" s="340" t="s">
        <v>2</v>
      </c>
      <c r="B294" s="340"/>
      <c r="C294" s="341"/>
      <c r="D294" s="304" t="s">
        <v>3</v>
      </c>
      <c r="E294" s="304"/>
      <c r="F294" s="304"/>
      <c r="G294" s="304"/>
      <c r="H294" s="305"/>
      <c r="I294" s="305"/>
      <c r="J294" s="305"/>
      <c r="K294" s="305"/>
    </row>
    <row r="295" spans="1:11" ht="15">
      <c r="A295" s="340"/>
      <c r="B295" s="340"/>
      <c r="C295" s="341"/>
      <c r="D295" s="306" t="s">
        <v>4</v>
      </c>
      <c r="E295" s="307"/>
      <c r="F295" s="306" t="s">
        <v>5</v>
      </c>
      <c r="G295" s="307"/>
      <c r="H295" s="308" t="s">
        <v>6</v>
      </c>
      <c r="I295" s="322"/>
      <c r="J295" s="322" t="s">
        <v>7</v>
      </c>
      <c r="K295" s="322"/>
    </row>
    <row r="296" spans="1:11" ht="15">
      <c r="A296" s="340"/>
      <c r="B296" s="340"/>
      <c r="C296" s="341"/>
      <c r="D296" s="310" t="s">
        <v>8</v>
      </c>
      <c r="E296" s="311"/>
      <c r="F296" s="310" t="s">
        <v>8</v>
      </c>
      <c r="G296" s="311"/>
      <c r="H296" s="308"/>
      <c r="I296" s="322"/>
      <c r="J296" s="322"/>
      <c r="K296" s="322"/>
    </row>
    <row r="297" spans="1:11" ht="15">
      <c r="A297" s="342"/>
      <c r="B297" s="342"/>
      <c r="C297" s="343"/>
      <c r="D297" s="115" t="s">
        <v>12</v>
      </c>
      <c r="E297" s="116" t="s">
        <v>13</v>
      </c>
      <c r="F297" s="115" t="s">
        <v>12</v>
      </c>
      <c r="G297" s="116" t="s">
        <v>13</v>
      </c>
      <c r="H297" s="117" t="s">
        <v>12</v>
      </c>
      <c r="I297" s="114" t="s">
        <v>13</v>
      </c>
      <c r="J297" s="117" t="s">
        <v>12</v>
      </c>
      <c r="K297" s="114" t="s">
        <v>13</v>
      </c>
    </row>
    <row r="298" spans="1:11" ht="15">
      <c r="A298" s="323" t="s">
        <v>229</v>
      </c>
      <c r="B298" s="323"/>
      <c r="C298" s="323"/>
      <c r="D298" s="152">
        <v>256.36</v>
      </c>
      <c r="E298" s="148" t="s">
        <v>230</v>
      </c>
      <c r="F298" s="147">
        <f t="shared" ref="F298:F307" si="3">ROUND(D298*0.5,2)</f>
        <v>128.18</v>
      </c>
      <c r="G298" s="148" t="s">
        <v>231</v>
      </c>
      <c r="H298" s="121">
        <f t="shared" ref="H298:H307" si="4">ROUND(D298*0.2,2)</f>
        <v>51.27</v>
      </c>
      <c r="I298" s="141" t="s">
        <v>232</v>
      </c>
      <c r="J298" s="155" t="s">
        <v>40</v>
      </c>
      <c r="K298" s="141" t="s">
        <v>40</v>
      </c>
    </row>
    <row r="299" spans="1:11" ht="15">
      <c r="A299" s="323" t="s">
        <v>233</v>
      </c>
      <c r="B299" s="323"/>
      <c r="C299" s="323"/>
      <c r="D299" s="149">
        <v>487.67</v>
      </c>
      <c r="E299" s="141" t="s">
        <v>234</v>
      </c>
      <c r="F299" s="121">
        <f t="shared" si="3"/>
        <v>243.84</v>
      </c>
      <c r="G299" s="141" t="s">
        <v>235</v>
      </c>
      <c r="H299" s="121">
        <f t="shared" si="4"/>
        <v>97.53</v>
      </c>
      <c r="I299" s="141" t="s">
        <v>236</v>
      </c>
      <c r="J299" s="121">
        <f t="shared" ref="J299:J307" si="5">ROUND(D299*0.15,2)</f>
        <v>73.150000000000006</v>
      </c>
      <c r="K299" s="141" t="s">
        <v>237</v>
      </c>
    </row>
    <row r="300" spans="1:11" ht="15">
      <c r="A300" s="323" t="s">
        <v>238</v>
      </c>
      <c r="B300" s="323"/>
      <c r="C300" s="323"/>
      <c r="D300" s="149">
        <v>931.74</v>
      </c>
      <c r="E300" s="141" t="s">
        <v>239</v>
      </c>
      <c r="F300" s="121">
        <f t="shared" si="3"/>
        <v>465.87</v>
      </c>
      <c r="G300" s="141" t="s">
        <v>240</v>
      </c>
      <c r="H300" s="121">
        <f t="shared" si="4"/>
        <v>186.35</v>
      </c>
      <c r="I300" s="141" t="s">
        <v>241</v>
      </c>
      <c r="J300" s="121">
        <f t="shared" si="5"/>
        <v>139.76</v>
      </c>
      <c r="K300" s="141" t="s">
        <v>242</v>
      </c>
    </row>
    <row r="301" spans="1:11" ht="15">
      <c r="A301" s="323" t="s">
        <v>243</v>
      </c>
      <c r="B301" s="323"/>
      <c r="C301" s="323"/>
      <c r="D301" s="149">
        <v>1724.79</v>
      </c>
      <c r="E301" s="141" t="s">
        <v>244</v>
      </c>
      <c r="F301" s="121">
        <f t="shared" si="3"/>
        <v>862.4</v>
      </c>
      <c r="G301" s="141" t="s">
        <v>245</v>
      </c>
      <c r="H301" s="121">
        <f t="shared" si="4"/>
        <v>344.96</v>
      </c>
      <c r="I301" s="141" t="s">
        <v>246</v>
      </c>
      <c r="J301" s="121">
        <f t="shared" si="5"/>
        <v>258.72000000000003</v>
      </c>
      <c r="K301" s="141" t="s">
        <v>247</v>
      </c>
    </row>
    <row r="302" spans="1:11" ht="15">
      <c r="A302" s="323" t="s">
        <v>248</v>
      </c>
      <c r="B302" s="323"/>
      <c r="C302" s="323"/>
      <c r="D302" s="149">
        <v>395</v>
      </c>
      <c r="E302" s="141" t="s">
        <v>249</v>
      </c>
      <c r="F302" s="121">
        <f t="shared" si="3"/>
        <v>197.5</v>
      </c>
      <c r="G302" s="141" t="s">
        <v>250</v>
      </c>
      <c r="H302" s="121">
        <f t="shared" si="4"/>
        <v>79</v>
      </c>
      <c r="I302" s="141" t="s">
        <v>251</v>
      </c>
      <c r="J302" s="121">
        <f t="shared" si="5"/>
        <v>59.25</v>
      </c>
      <c r="K302" s="141" t="s">
        <v>252</v>
      </c>
    </row>
    <row r="303" spans="1:11" ht="15">
      <c r="A303" s="323" t="s">
        <v>253</v>
      </c>
      <c r="B303" s="323"/>
      <c r="C303" s="323"/>
      <c r="D303" s="149">
        <v>995</v>
      </c>
      <c r="E303" s="141" t="s">
        <v>254</v>
      </c>
      <c r="F303" s="121">
        <f t="shared" si="3"/>
        <v>497.5</v>
      </c>
      <c r="G303" s="141" t="s">
        <v>255</v>
      </c>
      <c r="H303" s="121">
        <f t="shared" si="4"/>
        <v>199</v>
      </c>
      <c r="I303" s="141" t="s">
        <v>256</v>
      </c>
      <c r="J303" s="121">
        <f t="shared" si="5"/>
        <v>149.25</v>
      </c>
      <c r="K303" s="141" t="s">
        <v>257</v>
      </c>
    </row>
    <row r="304" spans="1:11" ht="15">
      <c r="A304" s="323" t="s">
        <v>258</v>
      </c>
      <c r="B304" s="323"/>
      <c r="C304" s="323"/>
      <c r="D304" s="149">
        <v>1295</v>
      </c>
      <c r="E304" s="141" t="s">
        <v>259</v>
      </c>
      <c r="F304" s="121">
        <f t="shared" si="3"/>
        <v>647.5</v>
      </c>
      <c r="G304" s="141" t="s">
        <v>260</v>
      </c>
      <c r="H304" s="121">
        <f t="shared" si="4"/>
        <v>259</v>
      </c>
      <c r="I304" s="141" t="s">
        <v>261</v>
      </c>
      <c r="J304" s="121">
        <f t="shared" si="5"/>
        <v>194.25</v>
      </c>
      <c r="K304" s="141" t="s">
        <v>262</v>
      </c>
    </row>
    <row r="305" spans="1:11" ht="15">
      <c r="A305" s="323" t="s">
        <v>263</v>
      </c>
      <c r="B305" s="323"/>
      <c r="C305" s="323"/>
      <c r="D305" s="149">
        <v>1895</v>
      </c>
      <c r="E305" s="141" t="s">
        <v>264</v>
      </c>
      <c r="F305" s="121">
        <f t="shared" si="3"/>
        <v>947.5</v>
      </c>
      <c r="G305" s="141" t="s">
        <v>265</v>
      </c>
      <c r="H305" s="121">
        <f t="shared" si="4"/>
        <v>379</v>
      </c>
      <c r="I305" s="141" t="s">
        <v>266</v>
      </c>
      <c r="J305" s="121">
        <f t="shared" si="5"/>
        <v>284.25</v>
      </c>
      <c r="K305" s="141" t="s">
        <v>267</v>
      </c>
    </row>
    <row r="306" spans="1:11" ht="15">
      <c r="A306" s="323" t="s">
        <v>268</v>
      </c>
      <c r="B306" s="323"/>
      <c r="C306" s="323"/>
      <c r="D306" s="149">
        <v>3750</v>
      </c>
      <c r="E306" s="141" t="s">
        <v>269</v>
      </c>
      <c r="F306" s="121">
        <f t="shared" si="3"/>
        <v>1875</v>
      </c>
      <c r="G306" s="141" t="s">
        <v>270</v>
      </c>
      <c r="H306" s="121">
        <f t="shared" si="4"/>
        <v>750</v>
      </c>
      <c r="I306" s="141" t="s">
        <v>271</v>
      </c>
      <c r="J306" s="121">
        <f t="shared" si="5"/>
        <v>562.5</v>
      </c>
      <c r="K306" s="141" t="s">
        <v>272</v>
      </c>
    </row>
    <row r="307" spans="1:11" ht="15">
      <c r="A307" s="323" t="s">
        <v>273</v>
      </c>
      <c r="B307" s="323"/>
      <c r="C307" s="323"/>
      <c r="D307" s="149">
        <v>7750</v>
      </c>
      <c r="E307" s="141" t="s">
        <v>274</v>
      </c>
      <c r="F307" s="121">
        <f t="shared" si="3"/>
        <v>3875</v>
      </c>
      <c r="G307" s="141" t="s">
        <v>275</v>
      </c>
      <c r="H307" s="121">
        <f t="shared" si="4"/>
        <v>1550</v>
      </c>
      <c r="I307" s="141" t="s">
        <v>276</v>
      </c>
      <c r="J307" s="121">
        <f t="shared" si="5"/>
        <v>1162.5</v>
      </c>
      <c r="K307" s="141" t="s">
        <v>277</v>
      </c>
    </row>
    <row r="308" spans="1:11" ht="15">
      <c r="A308" s="111" t="s">
        <v>278</v>
      </c>
      <c r="B308" s="108"/>
      <c r="C308" s="109"/>
      <c r="D308" s="110"/>
      <c r="E308" s="108"/>
      <c r="F308" s="110"/>
      <c r="G308" s="108"/>
      <c r="H308" s="110"/>
      <c r="I308" s="108"/>
      <c r="J308" s="110"/>
      <c r="K308" s="108"/>
    </row>
    <row r="309" spans="1:11" ht="28.5" customHeight="1">
      <c r="A309" s="331" t="s">
        <v>485</v>
      </c>
      <c r="B309" s="331"/>
      <c r="C309" s="331"/>
      <c r="D309" s="331"/>
      <c r="E309" s="331"/>
      <c r="F309" s="331"/>
      <c r="G309" s="331"/>
      <c r="H309" s="331"/>
      <c r="I309" s="331"/>
      <c r="J309" s="331"/>
      <c r="K309" s="331"/>
    </row>
    <row r="310" spans="1:11" ht="15">
      <c r="A310" s="150"/>
      <c r="B310" s="150"/>
      <c r="C310" s="150"/>
      <c r="D310" s="110"/>
      <c r="E310" s="108"/>
      <c r="F310" s="110"/>
      <c r="G310" s="108"/>
      <c r="H310" s="110"/>
      <c r="I310" s="108"/>
      <c r="J310" s="110"/>
      <c r="K310" s="108"/>
    </row>
    <row r="311" spans="1:11" ht="15">
      <c r="A311" s="108"/>
      <c r="B311" s="108"/>
      <c r="C311" s="108"/>
      <c r="D311" s="108"/>
      <c r="E311" s="127"/>
      <c r="F311" s="169"/>
      <c r="G311" s="127"/>
      <c r="H311" s="168"/>
      <c r="I311" s="127"/>
      <c r="J311" s="168"/>
      <c r="K311" s="127"/>
    </row>
    <row r="312" spans="1:11" ht="15">
      <c r="A312" s="111" t="s">
        <v>388</v>
      </c>
      <c r="B312" s="111"/>
      <c r="C312" s="111"/>
      <c r="D312" s="112"/>
      <c r="E312" s="108"/>
      <c r="F312" s="108"/>
      <c r="G312" s="108"/>
      <c r="H312" s="108"/>
      <c r="I312" s="108"/>
      <c r="J312" s="108"/>
      <c r="K312" s="113"/>
    </row>
    <row r="313" spans="1:11" ht="15.75" customHeight="1">
      <c r="A313" s="340" t="s">
        <v>389</v>
      </c>
      <c r="B313" s="340"/>
      <c r="C313" s="341"/>
      <c r="D313" s="305" t="s">
        <v>3</v>
      </c>
      <c r="E313" s="305"/>
      <c r="F313" s="305"/>
      <c r="G313" s="305"/>
      <c r="H313" s="305"/>
      <c r="I313" s="305"/>
      <c r="J313" s="305"/>
      <c r="K313" s="305"/>
    </row>
    <row r="314" spans="1:11" ht="15">
      <c r="A314" s="340"/>
      <c r="B314" s="340"/>
      <c r="C314" s="341"/>
      <c r="D314" s="305" t="s">
        <v>4</v>
      </c>
      <c r="E314" s="305"/>
      <c r="F314" s="322" t="s">
        <v>5</v>
      </c>
      <c r="G314" s="305"/>
      <c r="H314" s="322" t="s">
        <v>6</v>
      </c>
      <c r="I314" s="322"/>
      <c r="J314" s="322" t="s">
        <v>178</v>
      </c>
      <c r="K314" s="322"/>
    </row>
    <row r="315" spans="1:11" ht="15">
      <c r="A315" s="342"/>
      <c r="B315" s="342"/>
      <c r="C315" s="343"/>
      <c r="D315" s="117" t="s">
        <v>12</v>
      </c>
      <c r="E315" s="114" t="s">
        <v>13</v>
      </c>
      <c r="F315" s="117" t="s">
        <v>12</v>
      </c>
      <c r="G315" s="114" t="s">
        <v>13</v>
      </c>
      <c r="H315" s="117" t="s">
        <v>12</v>
      </c>
      <c r="I315" s="114" t="s">
        <v>13</v>
      </c>
      <c r="J315" s="117" t="s">
        <v>12</v>
      </c>
      <c r="K315" s="114" t="s">
        <v>13</v>
      </c>
    </row>
    <row r="316" spans="1:11" ht="15">
      <c r="A316" s="328" t="s">
        <v>390</v>
      </c>
      <c r="B316" s="329"/>
      <c r="C316" s="330"/>
      <c r="D316" s="121">
        <v>499</v>
      </c>
      <c r="E316" s="164" t="s">
        <v>391</v>
      </c>
      <c r="F316" s="121">
        <f>ROUND(D316*0.5,2)</f>
        <v>249.5</v>
      </c>
      <c r="G316" s="170" t="s">
        <v>392</v>
      </c>
      <c r="H316" s="121">
        <f>ROUND(D316*0.2,2)</f>
        <v>99.8</v>
      </c>
      <c r="I316" s="119" t="s">
        <v>393</v>
      </c>
      <c r="J316" s="121">
        <f t="shared" ref="J316:J325" si="6">ROUND(D316*0.15,2)</f>
        <v>74.849999999999994</v>
      </c>
      <c r="K316" s="119" t="s">
        <v>394</v>
      </c>
    </row>
    <row r="317" spans="1:11" ht="15">
      <c r="A317" s="328" t="s">
        <v>395</v>
      </c>
      <c r="B317" s="329"/>
      <c r="C317" s="330"/>
      <c r="D317" s="121">
        <v>899</v>
      </c>
      <c r="E317" s="164" t="s">
        <v>396</v>
      </c>
      <c r="F317" s="121">
        <f>ROUND(D317*0.5,2)</f>
        <v>449.5</v>
      </c>
      <c r="G317" s="170" t="s">
        <v>397</v>
      </c>
      <c r="H317" s="121">
        <f>ROUND(D317*0.2,2)</f>
        <v>179.8</v>
      </c>
      <c r="I317" s="119" t="s">
        <v>398</v>
      </c>
      <c r="J317" s="121">
        <f t="shared" si="6"/>
        <v>134.85</v>
      </c>
      <c r="K317" s="119" t="s">
        <v>399</v>
      </c>
    </row>
    <row r="318" spans="1:11" ht="15">
      <c r="A318" s="328" t="s">
        <v>400</v>
      </c>
      <c r="B318" s="329"/>
      <c r="C318" s="330"/>
      <c r="D318" s="121">
        <v>199.95</v>
      </c>
      <c r="E318" s="164" t="s">
        <v>401</v>
      </c>
      <c r="F318" s="317" t="s">
        <v>40</v>
      </c>
      <c r="G318" s="317"/>
      <c r="H318" s="305" t="s">
        <v>40</v>
      </c>
      <c r="I318" s="305"/>
      <c r="J318" s="121">
        <f t="shared" si="6"/>
        <v>29.99</v>
      </c>
      <c r="K318" s="119" t="s">
        <v>402</v>
      </c>
    </row>
    <row r="319" spans="1:11" ht="15">
      <c r="A319" s="328" t="s">
        <v>403</v>
      </c>
      <c r="B319" s="329"/>
      <c r="C319" s="330"/>
      <c r="D319" s="121">
        <v>400</v>
      </c>
      <c r="E319" s="164" t="s">
        <v>404</v>
      </c>
      <c r="F319" s="317"/>
      <c r="G319" s="317"/>
      <c r="H319" s="305"/>
      <c r="I319" s="305"/>
      <c r="J319" s="121">
        <f t="shared" si="6"/>
        <v>60</v>
      </c>
      <c r="K319" s="119" t="s">
        <v>405</v>
      </c>
    </row>
    <row r="320" spans="1:11" ht="15">
      <c r="A320" s="328" t="s">
        <v>406</v>
      </c>
      <c r="B320" s="329"/>
      <c r="C320" s="330"/>
      <c r="D320" s="121">
        <v>1499</v>
      </c>
      <c r="E320" s="164" t="s">
        <v>407</v>
      </c>
      <c r="F320" s="121">
        <f>ROUND(D320*0.5,2)</f>
        <v>749.5</v>
      </c>
      <c r="G320" s="119" t="s">
        <v>408</v>
      </c>
      <c r="H320" s="121">
        <f>ROUND(D320*0.2,2)</f>
        <v>299.8</v>
      </c>
      <c r="I320" s="119" t="s">
        <v>409</v>
      </c>
      <c r="J320" s="121">
        <f t="shared" si="6"/>
        <v>224.85</v>
      </c>
      <c r="K320" s="119" t="s">
        <v>410</v>
      </c>
    </row>
    <row r="321" spans="1:11" ht="15">
      <c r="A321" s="328" t="s">
        <v>411</v>
      </c>
      <c r="B321" s="329"/>
      <c r="C321" s="330"/>
      <c r="D321" s="121">
        <v>1899</v>
      </c>
      <c r="E321" s="164" t="s">
        <v>412</v>
      </c>
      <c r="F321" s="121">
        <f>ROUND(D321*0.5,2)</f>
        <v>949.5</v>
      </c>
      <c r="G321" s="119" t="s">
        <v>413</v>
      </c>
      <c r="H321" s="121">
        <f>ROUND(D321*0.2,2)</f>
        <v>379.8</v>
      </c>
      <c r="I321" s="119" t="s">
        <v>414</v>
      </c>
      <c r="J321" s="121">
        <f t="shared" si="6"/>
        <v>284.85000000000002</v>
      </c>
      <c r="K321" s="119" t="s">
        <v>415</v>
      </c>
    </row>
    <row r="322" spans="1:11" ht="15">
      <c r="A322" s="328" t="s">
        <v>416</v>
      </c>
      <c r="B322" s="329"/>
      <c r="C322" s="330"/>
      <c r="D322" s="121">
        <v>799</v>
      </c>
      <c r="E322" s="164" t="s">
        <v>417</v>
      </c>
      <c r="F322" s="327" t="s">
        <v>40</v>
      </c>
      <c r="G322" s="327"/>
      <c r="H322" s="327" t="s">
        <v>40</v>
      </c>
      <c r="I322" s="327"/>
      <c r="J322" s="121">
        <f t="shared" si="6"/>
        <v>119.85</v>
      </c>
      <c r="K322" s="119" t="s">
        <v>418</v>
      </c>
    </row>
    <row r="323" spans="1:11" ht="15">
      <c r="A323" s="328" t="s">
        <v>419</v>
      </c>
      <c r="B323" s="329"/>
      <c r="C323" s="330"/>
      <c r="D323" s="121">
        <v>400</v>
      </c>
      <c r="E323" s="171" t="s">
        <v>420</v>
      </c>
      <c r="F323" s="327"/>
      <c r="G323" s="327"/>
      <c r="H323" s="327"/>
      <c r="I323" s="327"/>
      <c r="J323" s="121">
        <f t="shared" si="6"/>
        <v>60</v>
      </c>
      <c r="K323" s="119" t="s">
        <v>421</v>
      </c>
    </row>
    <row r="324" spans="1:11" ht="15">
      <c r="A324" s="328" t="s">
        <v>422</v>
      </c>
      <c r="B324" s="329"/>
      <c r="C324" s="330"/>
      <c r="D324" s="121">
        <v>1000</v>
      </c>
      <c r="E324" s="164" t="s">
        <v>423</v>
      </c>
      <c r="F324" s="327"/>
      <c r="G324" s="327"/>
      <c r="H324" s="327"/>
      <c r="I324" s="327"/>
      <c r="J324" s="121">
        <f t="shared" si="6"/>
        <v>150</v>
      </c>
      <c r="K324" s="119" t="s">
        <v>424</v>
      </c>
    </row>
    <row r="325" spans="1:11" ht="15">
      <c r="A325" s="328" t="s">
        <v>425</v>
      </c>
      <c r="B325" s="329"/>
      <c r="C325" s="330"/>
      <c r="D325" s="121">
        <v>1000</v>
      </c>
      <c r="E325" s="164" t="s">
        <v>426</v>
      </c>
      <c r="F325" s="327"/>
      <c r="G325" s="327"/>
      <c r="H325" s="327"/>
      <c r="I325" s="327"/>
      <c r="J325" s="121">
        <f t="shared" si="6"/>
        <v>150</v>
      </c>
      <c r="K325" s="119" t="s">
        <v>427</v>
      </c>
    </row>
    <row r="326" spans="1:11" ht="15">
      <c r="A326" s="326"/>
      <c r="B326" s="326"/>
      <c r="C326" s="326"/>
      <c r="D326" s="326"/>
      <c r="E326" s="326"/>
      <c r="F326" s="326"/>
      <c r="G326" s="108"/>
      <c r="H326" s="108"/>
      <c r="I326" s="108"/>
      <c r="J326" s="108"/>
      <c r="K326" s="108"/>
    </row>
    <row r="327" spans="1:11" ht="15">
      <c r="A327" s="111" t="s">
        <v>428</v>
      </c>
      <c r="B327" s="111"/>
      <c r="C327" s="111"/>
      <c r="D327" s="112"/>
      <c r="E327" s="108"/>
      <c r="F327" s="110"/>
      <c r="G327" s="108"/>
      <c r="H327" s="110"/>
      <c r="I327" s="108"/>
      <c r="J327" s="110"/>
      <c r="K327" s="113"/>
    </row>
    <row r="328" spans="1:11" ht="15">
      <c r="A328" s="320"/>
      <c r="B328" s="320"/>
      <c r="C328" s="321"/>
      <c r="D328" s="305" t="s">
        <v>3</v>
      </c>
      <c r="E328" s="305"/>
      <c r="F328" s="305"/>
      <c r="G328" s="305"/>
      <c r="H328" s="305"/>
      <c r="I328" s="305"/>
      <c r="J328" s="305"/>
      <c r="K328" s="305"/>
    </row>
    <row r="329" spans="1:11" ht="15">
      <c r="A329" s="321"/>
      <c r="B329" s="321"/>
      <c r="C329" s="321"/>
      <c r="D329" s="305" t="s">
        <v>4</v>
      </c>
      <c r="E329" s="305"/>
      <c r="F329" s="305" t="s">
        <v>176</v>
      </c>
      <c r="G329" s="305"/>
      <c r="H329" s="322" t="s">
        <v>177</v>
      </c>
      <c r="I329" s="322"/>
      <c r="J329" s="322" t="s">
        <v>178</v>
      </c>
      <c r="K329" s="322"/>
    </row>
    <row r="330" spans="1:11" ht="15">
      <c r="A330" s="323" t="s">
        <v>484</v>
      </c>
      <c r="B330" s="323"/>
      <c r="C330" s="141" t="s">
        <v>483</v>
      </c>
      <c r="D330" s="117" t="s">
        <v>12</v>
      </c>
      <c r="E330" s="114" t="s">
        <v>13</v>
      </c>
      <c r="F330" s="117" t="s">
        <v>12</v>
      </c>
      <c r="G330" s="114" t="s">
        <v>13</v>
      </c>
      <c r="H330" s="117" t="s">
        <v>12</v>
      </c>
      <c r="I330" s="114" t="s">
        <v>13</v>
      </c>
      <c r="J330" s="117" t="s">
        <v>12</v>
      </c>
      <c r="K330" s="114" t="s">
        <v>13</v>
      </c>
    </row>
    <row r="331" spans="1:11" ht="15">
      <c r="A331" s="324" t="s">
        <v>429</v>
      </c>
      <c r="B331" s="324"/>
      <c r="C331" s="172">
        <v>1</v>
      </c>
      <c r="D331" s="121">
        <v>50</v>
      </c>
      <c r="E331" s="164" t="s">
        <v>430</v>
      </c>
      <c r="F331" s="317" t="s">
        <v>40</v>
      </c>
      <c r="G331" s="317"/>
      <c r="H331" s="317" t="s">
        <v>40</v>
      </c>
      <c r="I331" s="317"/>
      <c r="J331" s="317" t="s">
        <v>40</v>
      </c>
      <c r="K331" s="317"/>
    </row>
    <row r="332" spans="1:11" ht="15">
      <c r="A332" s="324"/>
      <c r="B332" s="324"/>
      <c r="C332" s="172">
        <v>5</v>
      </c>
      <c r="D332" s="121">
        <v>225</v>
      </c>
      <c r="E332" s="164" t="s">
        <v>431</v>
      </c>
      <c r="F332" s="317"/>
      <c r="G332" s="317"/>
      <c r="H332" s="317"/>
      <c r="I332" s="317"/>
      <c r="J332" s="317"/>
      <c r="K332" s="317"/>
    </row>
    <row r="333" spans="1:11" ht="15">
      <c r="A333" s="325" t="s">
        <v>432</v>
      </c>
      <c r="B333" s="325"/>
      <c r="C333" s="172">
        <v>1</v>
      </c>
      <c r="D333" s="121">
        <v>300</v>
      </c>
      <c r="E333" s="164" t="s">
        <v>433</v>
      </c>
      <c r="F333" s="317"/>
      <c r="G333" s="317"/>
      <c r="H333" s="317"/>
      <c r="I333" s="317"/>
      <c r="J333" s="317"/>
      <c r="K333" s="317"/>
    </row>
    <row r="334" spans="1:11" ht="15">
      <c r="A334" s="325"/>
      <c r="B334" s="325"/>
      <c r="C334" s="172">
        <v>5</v>
      </c>
      <c r="D334" s="121">
        <v>1375</v>
      </c>
      <c r="E334" s="164" t="s">
        <v>434</v>
      </c>
      <c r="F334" s="317"/>
      <c r="G334" s="317"/>
      <c r="H334" s="317"/>
      <c r="I334" s="317"/>
      <c r="J334" s="317"/>
      <c r="K334" s="317"/>
    </row>
    <row r="335" spans="1:11" ht="15">
      <c r="A335" s="325"/>
      <c r="B335" s="325"/>
      <c r="C335" s="172">
        <v>10</v>
      </c>
      <c r="D335" s="121">
        <v>2500</v>
      </c>
      <c r="E335" s="164" t="s">
        <v>435</v>
      </c>
      <c r="F335" s="317"/>
      <c r="G335" s="317"/>
      <c r="H335" s="317"/>
      <c r="I335" s="317"/>
      <c r="J335" s="317"/>
      <c r="K335" s="317"/>
    </row>
    <row r="336" spans="1:11" ht="15">
      <c r="A336" s="111" t="s">
        <v>436</v>
      </c>
      <c r="B336" s="125"/>
      <c r="C336" s="109"/>
      <c r="D336" s="110"/>
      <c r="E336" s="108"/>
      <c r="F336" s="110"/>
      <c r="G336" s="108"/>
      <c r="H336" s="110"/>
      <c r="I336" s="108"/>
      <c r="J336" s="110"/>
      <c r="K336" s="108"/>
    </row>
    <row r="337" spans="1:11" ht="15">
      <c r="A337" s="108"/>
      <c r="B337" s="108"/>
      <c r="C337" s="108"/>
      <c r="D337" s="110"/>
      <c r="E337" s="108"/>
      <c r="F337" s="110"/>
      <c r="G337" s="108"/>
      <c r="H337" s="110"/>
      <c r="I337" s="108"/>
      <c r="J337" s="110"/>
      <c r="K337" s="108"/>
    </row>
    <row r="338" spans="1:11" ht="15">
      <c r="A338" s="111" t="s">
        <v>437</v>
      </c>
      <c r="B338" s="111"/>
      <c r="C338" s="111"/>
      <c r="D338" s="111"/>
      <c r="E338" s="111"/>
      <c r="F338" s="108"/>
      <c r="G338" s="108"/>
      <c r="H338" s="108"/>
      <c r="I338" s="108"/>
      <c r="J338" s="108"/>
      <c r="K338" s="108"/>
    </row>
    <row r="339" spans="1:11" ht="15">
      <c r="A339" s="320"/>
      <c r="B339" s="320"/>
      <c r="C339" s="321"/>
      <c r="D339" s="305" t="s">
        <v>438</v>
      </c>
      <c r="E339" s="305"/>
      <c r="F339" s="305"/>
      <c r="G339" s="305"/>
      <c r="H339" s="305"/>
      <c r="I339" s="305"/>
      <c r="J339" s="305"/>
      <c r="K339" s="305"/>
    </row>
    <row r="340" spans="1:11" ht="15">
      <c r="A340" s="321"/>
      <c r="B340" s="321"/>
      <c r="C340" s="321"/>
      <c r="D340" s="305" t="s">
        <v>4</v>
      </c>
      <c r="E340" s="305"/>
      <c r="F340" s="305" t="s">
        <v>176</v>
      </c>
      <c r="G340" s="305"/>
      <c r="H340" s="322" t="s">
        <v>177</v>
      </c>
      <c r="I340" s="322"/>
      <c r="J340" s="322" t="s">
        <v>178</v>
      </c>
      <c r="K340" s="322"/>
    </row>
    <row r="341" spans="1:11" ht="15">
      <c r="A341" s="323" t="s">
        <v>103</v>
      </c>
      <c r="B341" s="323"/>
      <c r="C341" s="323"/>
      <c r="D341" s="114" t="s">
        <v>12</v>
      </c>
      <c r="E341" s="114" t="s">
        <v>13</v>
      </c>
      <c r="F341" s="114" t="s">
        <v>12</v>
      </c>
      <c r="G341" s="114" t="s">
        <v>13</v>
      </c>
      <c r="H341" s="114" t="s">
        <v>12</v>
      </c>
      <c r="I341" s="114" t="s">
        <v>13</v>
      </c>
      <c r="J341" s="117" t="s">
        <v>12</v>
      </c>
      <c r="K341" s="114" t="s">
        <v>13</v>
      </c>
    </row>
    <row r="342" spans="1:11" ht="15">
      <c r="A342" s="318" t="s">
        <v>439</v>
      </c>
      <c r="B342" s="318"/>
      <c r="C342" s="318"/>
      <c r="D342" s="121">
        <v>5</v>
      </c>
      <c r="E342" s="164" t="s">
        <v>440</v>
      </c>
      <c r="F342" s="317" t="s">
        <v>40</v>
      </c>
      <c r="G342" s="317"/>
      <c r="H342" s="317" t="s">
        <v>40</v>
      </c>
      <c r="I342" s="317"/>
      <c r="J342" s="317" t="s">
        <v>40</v>
      </c>
      <c r="K342" s="317"/>
    </row>
    <row r="343" spans="1:11" ht="15">
      <c r="A343" s="318" t="s">
        <v>441</v>
      </c>
      <c r="B343" s="318"/>
      <c r="C343" s="318"/>
      <c r="D343" s="121">
        <v>5</v>
      </c>
      <c r="E343" s="164" t="s">
        <v>442</v>
      </c>
      <c r="F343" s="317"/>
      <c r="G343" s="317"/>
      <c r="H343" s="317"/>
      <c r="I343" s="317"/>
      <c r="J343" s="317"/>
      <c r="K343" s="317"/>
    </row>
    <row r="344" spans="1:11" ht="15">
      <c r="A344" s="319" t="s">
        <v>443</v>
      </c>
      <c r="B344" s="319"/>
      <c r="C344" s="319"/>
      <c r="D344" s="149">
        <v>5</v>
      </c>
      <c r="E344" s="164" t="s">
        <v>444</v>
      </c>
      <c r="F344" s="317"/>
      <c r="G344" s="317"/>
      <c r="H344" s="317"/>
      <c r="I344" s="317"/>
      <c r="J344" s="317"/>
      <c r="K344" s="317"/>
    </row>
    <row r="345" spans="1:11" ht="15">
      <c r="A345" s="319" t="s">
        <v>445</v>
      </c>
      <c r="B345" s="319"/>
      <c r="C345" s="319"/>
      <c r="D345" s="149">
        <v>5</v>
      </c>
      <c r="E345" s="164" t="s">
        <v>446</v>
      </c>
      <c r="F345" s="317"/>
      <c r="G345" s="317"/>
      <c r="H345" s="317"/>
      <c r="I345" s="317"/>
      <c r="J345" s="317"/>
      <c r="K345" s="317"/>
    </row>
    <row r="346" spans="1:11" ht="15">
      <c r="A346" s="108"/>
      <c r="B346" s="108"/>
      <c r="C346" s="109"/>
      <c r="D346" s="110"/>
      <c r="E346" s="108"/>
      <c r="F346" s="110"/>
      <c r="G346" s="108"/>
      <c r="H346" s="110"/>
      <c r="I346" s="108"/>
      <c r="J346" s="110"/>
      <c r="K346" s="108"/>
    </row>
    <row r="347" spans="1:11" ht="15">
      <c r="A347" s="111" t="s">
        <v>447</v>
      </c>
      <c r="B347" s="111"/>
      <c r="C347" s="111"/>
      <c r="D347" s="108"/>
      <c r="E347" s="108"/>
      <c r="F347" s="108"/>
      <c r="G347" s="108"/>
      <c r="H347" s="108"/>
      <c r="I347" s="108"/>
      <c r="J347" s="108"/>
      <c r="K347" s="113"/>
    </row>
    <row r="348" spans="1:11" ht="15.75" customHeight="1">
      <c r="A348" s="340" t="s">
        <v>2</v>
      </c>
      <c r="B348" s="340"/>
      <c r="C348" s="341"/>
      <c r="D348" s="304" t="s">
        <v>3</v>
      </c>
      <c r="E348" s="304"/>
      <c r="F348" s="304"/>
      <c r="G348" s="304"/>
      <c r="H348" s="305"/>
      <c r="I348" s="305"/>
      <c r="J348" s="304"/>
      <c r="K348" s="304"/>
    </row>
    <row r="349" spans="1:11" ht="12.75" customHeight="1">
      <c r="A349" s="340"/>
      <c r="B349" s="340"/>
      <c r="C349" s="341"/>
      <c r="D349" s="306" t="s">
        <v>4</v>
      </c>
      <c r="E349" s="307"/>
      <c r="F349" s="306" t="s">
        <v>5</v>
      </c>
      <c r="G349" s="307"/>
      <c r="H349" s="308" t="s">
        <v>6</v>
      </c>
      <c r="I349" s="309"/>
      <c r="J349" s="313" t="s">
        <v>7</v>
      </c>
      <c r="K349" s="314"/>
    </row>
    <row r="350" spans="1:11" ht="15">
      <c r="A350" s="340"/>
      <c r="B350" s="340"/>
      <c r="C350" s="341"/>
      <c r="D350" s="310" t="s">
        <v>8</v>
      </c>
      <c r="E350" s="311"/>
      <c r="F350" s="310" t="s">
        <v>8</v>
      </c>
      <c r="G350" s="311"/>
      <c r="H350" s="308"/>
      <c r="I350" s="309"/>
      <c r="J350" s="315"/>
      <c r="K350" s="316"/>
    </row>
    <row r="351" spans="1:11" ht="15">
      <c r="A351" s="342"/>
      <c r="B351" s="342"/>
      <c r="C351" s="343"/>
      <c r="D351" s="116" t="s">
        <v>12</v>
      </c>
      <c r="E351" s="116" t="s">
        <v>13</v>
      </c>
      <c r="F351" s="116" t="s">
        <v>12</v>
      </c>
      <c r="G351" s="116" t="s">
        <v>13</v>
      </c>
      <c r="H351" s="114" t="s">
        <v>12</v>
      </c>
      <c r="I351" s="114" t="s">
        <v>13</v>
      </c>
      <c r="J351" s="116" t="s">
        <v>12</v>
      </c>
      <c r="K351" s="116" t="s">
        <v>13</v>
      </c>
    </row>
    <row r="352" spans="1:11" ht="15">
      <c r="A352" s="312" t="s">
        <v>448</v>
      </c>
      <c r="B352" s="312"/>
      <c r="C352" s="312"/>
      <c r="D352" s="212">
        <v>299</v>
      </c>
      <c r="E352" s="164" t="s">
        <v>540</v>
      </c>
      <c r="F352" s="212">
        <v>149.5</v>
      </c>
      <c r="G352" s="164" t="s">
        <v>541</v>
      </c>
      <c r="H352" s="212">
        <v>59.8</v>
      </c>
      <c r="I352" s="164" t="s">
        <v>542</v>
      </c>
      <c r="J352" s="212">
        <v>44.85</v>
      </c>
      <c r="K352" s="164" t="s">
        <v>543</v>
      </c>
    </row>
    <row r="353" spans="1:11" ht="15">
      <c r="A353" s="312" t="s">
        <v>449</v>
      </c>
      <c r="B353" s="312"/>
      <c r="C353" s="312"/>
      <c r="D353" s="212">
        <v>272.08999999999997</v>
      </c>
      <c r="E353" s="164" t="s">
        <v>544</v>
      </c>
      <c r="F353" s="212">
        <v>136.05000000000001</v>
      </c>
      <c r="G353" s="164" t="s">
        <v>545</v>
      </c>
      <c r="H353" s="212">
        <v>54.42</v>
      </c>
      <c r="I353" s="164" t="s">
        <v>546</v>
      </c>
      <c r="J353" s="212">
        <v>40.81</v>
      </c>
      <c r="K353" s="164" t="s">
        <v>547</v>
      </c>
    </row>
    <row r="354" spans="1:11" ht="15">
      <c r="A354" s="312" t="s">
        <v>450</v>
      </c>
      <c r="B354" s="312"/>
      <c r="C354" s="312"/>
      <c r="D354" s="212">
        <v>262.52</v>
      </c>
      <c r="E354" s="164" t="s">
        <v>548</v>
      </c>
      <c r="F354" s="212">
        <v>131.26</v>
      </c>
      <c r="G354" s="164" t="s">
        <v>549</v>
      </c>
      <c r="H354" s="212">
        <v>52.5</v>
      </c>
      <c r="I354" s="164" t="s">
        <v>550</v>
      </c>
      <c r="J354" s="212">
        <v>39.380000000000003</v>
      </c>
      <c r="K354" s="164" t="s">
        <v>551</v>
      </c>
    </row>
    <row r="11288" ht="12.75" hidden="1" customHeight="1"/>
    <row r="11289" ht="12.75" hidden="1" customHeight="1"/>
    <row r="11290" ht="12.75" hidden="1" customHeight="1"/>
    <row r="11291" ht="12.75" hidden="1" customHeight="1"/>
    <row r="11292" ht="12.75" hidden="1" customHeight="1"/>
    <row r="11293" ht="12.75" hidden="1" customHeight="1"/>
    <row r="11294" ht="12.75" hidden="1" customHeight="1"/>
    <row r="11295" ht="12.75" hidden="1" customHeight="1"/>
    <row r="11296" ht="12.75" hidden="1" customHeight="1"/>
    <row r="11297" ht="12.75" hidden="1" customHeight="1"/>
    <row r="11298" ht="12.75" hidden="1" customHeight="1"/>
    <row r="11299" ht="12.75" hidden="1" customHeight="1"/>
    <row r="11300" ht="12.75" hidden="1" customHeight="1"/>
    <row r="11301" ht="12.75" hidden="1" customHeight="1"/>
    <row r="11302" ht="12.75" hidden="1" customHeight="1"/>
    <row r="11303" ht="12.75" hidden="1" customHeight="1"/>
    <row r="11304" ht="12.75" hidden="1" customHeight="1"/>
    <row r="11305" ht="12.75" hidden="1" customHeight="1"/>
    <row r="11306" ht="12.75" hidden="1" customHeight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</sheetData>
  <sheetProtection selectLockedCells="1" selectUnlockedCells="1"/>
  <mergeCells count="365">
    <mergeCell ref="D128:K128"/>
    <mergeCell ref="A294:C297"/>
    <mergeCell ref="A313:C315"/>
    <mergeCell ref="A348:C351"/>
    <mergeCell ref="A325:C325"/>
    <mergeCell ref="B265:C265"/>
    <mergeCell ref="B266:C266"/>
    <mergeCell ref="B267:C267"/>
    <mergeCell ref="B263:C263"/>
    <mergeCell ref="B264:C264"/>
    <mergeCell ref="A306:C306"/>
    <mergeCell ref="A307:C307"/>
    <mergeCell ref="A322:C322"/>
    <mergeCell ref="A323:C323"/>
    <mergeCell ref="A324:C324"/>
    <mergeCell ref="A309:K309"/>
    <mergeCell ref="J174:K175"/>
    <mergeCell ref="D175:E175"/>
    <mergeCell ref="F175:G175"/>
    <mergeCell ref="D186:K186"/>
    <mergeCell ref="D187:E187"/>
    <mergeCell ref="D226:K226"/>
    <mergeCell ref="D227:E227"/>
    <mergeCell ref="F227:G227"/>
    <mergeCell ref="J62:K63"/>
    <mergeCell ref="J71:K72"/>
    <mergeCell ref="A241:C241"/>
    <mergeCell ref="A316:C316"/>
    <mergeCell ref="A143:C146"/>
    <mergeCell ref="A159:C162"/>
    <mergeCell ref="A173:C176"/>
    <mergeCell ref="A186:C189"/>
    <mergeCell ref="A274:C276"/>
    <mergeCell ref="A206:C206"/>
    <mergeCell ref="F206:G207"/>
    <mergeCell ref="H206:I207"/>
    <mergeCell ref="J206:K207"/>
    <mergeCell ref="A207:C207"/>
    <mergeCell ref="D213:K213"/>
    <mergeCell ref="D214:E214"/>
    <mergeCell ref="F214:G214"/>
    <mergeCell ref="H214:I215"/>
    <mergeCell ref="D215:E215"/>
    <mergeCell ref="A87:C87"/>
    <mergeCell ref="A255:C255"/>
    <mergeCell ref="A198:C200"/>
    <mergeCell ref="A213:C215"/>
    <mergeCell ref="A61:C64"/>
    <mergeCell ref="J35:K36"/>
    <mergeCell ref="J48:K50"/>
    <mergeCell ref="J227:K228"/>
    <mergeCell ref="J238:K239"/>
    <mergeCell ref="A231:C231"/>
    <mergeCell ref="A232:C232"/>
    <mergeCell ref="D198:K198"/>
    <mergeCell ref="D199:E199"/>
    <mergeCell ref="F199:G199"/>
    <mergeCell ref="H199:I200"/>
    <mergeCell ref="J199:K200"/>
    <mergeCell ref="D200:E200"/>
    <mergeCell ref="F200:G200"/>
    <mergeCell ref="A65:C65"/>
    <mergeCell ref="A66:C66"/>
    <mergeCell ref="D144:E144"/>
    <mergeCell ref="F144:G144"/>
    <mergeCell ref="D145:E145"/>
    <mergeCell ref="F145:G145"/>
    <mergeCell ref="A140:K140"/>
    <mergeCell ref="A128:C131"/>
    <mergeCell ref="J93:K94"/>
    <mergeCell ref="J80:K81"/>
    <mergeCell ref="F215:G215"/>
    <mergeCell ref="D11:K11"/>
    <mergeCell ref="D12:E12"/>
    <mergeCell ref="F12:G12"/>
    <mergeCell ref="H12:I13"/>
    <mergeCell ref="A11:C13"/>
    <mergeCell ref="D13:E13"/>
    <mergeCell ref="F13:G13"/>
    <mergeCell ref="D22:K22"/>
    <mergeCell ref="D23:E23"/>
    <mergeCell ref="F23:G23"/>
    <mergeCell ref="H23:I24"/>
    <mergeCell ref="A22:C24"/>
    <mergeCell ref="J12:K13"/>
    <mergeCell ref="J23:K24"/>
    <mergeCell ref="D34:K34"/>
    <mergeCell ref="D35:E35"/>
    <mergeCell ref="F35:G35"/>
    <mergeCell ref="H35:I36"/>
    <mergeCell ref="D24:E24"/>
    <mergeCell ref="F24:G24"/>
    <mergeCell ref="A164:C164"/>
    <mergeCell ref="A165:C165"/>
    <mergeCell ref="J129:K130"/>
    <mergeCell ref="A34:C36"/>
    <mergeCell ref="D36:E36"/>
    <mergeCell ref="F36:G36"/>
    <mergeCell ref="F38:G41"/>
    <mergeCell ref="H38:I41"/>
    <mergeCell ref="J38:K41"/>
    <mergeCell ref="F119:G119"/>
    <mergeCell ref="H119:I120"/>
    <mergeCell ref="J119:K120"/>
    <mergeCell ref="D120:E120"/>
    <mergeCell ref="F120:G120"/>
    <mergeCell ref="J106:K107"/>
    <mergeCell ref="D107:E107"/>
    <mergeCell ref="F107:G107"/>
    <mergeCell ref="A109:C109"/>
    <mergeCell ref="A47:C50"/>
    <mergeCell ref="A132:C132"/>
    <mergeCell ref="A133:C133"/>
    <mergeCell ref="A134:C134"/>
    <mergeCell ref="A147:C147"/>
    <mergeCell ref="A148:C148"/>
    <mergeCell ref="A149:C149"/>
    <mergeCell ref="A150:C150"/>
    <mergeCell ref="A151:C151"/>
    <mergeCell ref="A70:C73"/>
    <mergeCell ref="A110:C110"/>
    <mergeCell ref="A111:C111"/>
    <mergeCell ref="A105:C107"/>
    <mergeCell ref="F106:G106"/>
    <mergeCell ref="H106:I107"/>
    <mergeCell ref="A118:C120"/>
    <mergeCell ref="D118:K118"/>
    <mergeCell ref="D119:E119"/>
    <mergeCell ref="F217:G220"/>
    <mergeCell ref="H217:I220"/>
    <mergeCell ref="J217:K220"/>
    <mergeCell ref="D130:E130"/>
    <mergeCell ref="F130:G130"/>
    <mergeCell ref="D150:E153"/>
    <mergeCell ref="D143:K143"/>
    <mergeCell ref="H144:I145"/>
    <mergeCell ref="J144:K145"/>
    <mergeCell ref="F163:G165"/>
    <mergeCell ref="H163:I165"/>
    <mergeCell ref="J163:K165"/>
    <mergeCell ref="A155:K155"/>
    <mergeCell ref="D159:K159"/>
    <mergeCell ref="D160:E160"/>
    <mergeCell ref="J214:K215"/>
    <mergeCell ref="A152:C152"/>
    <mergeCell ref="A153:C153"/>
    <mergeCell ref="A163:C163"/>
    <mergeCell ref="D47:K47"/>
    <mergeCell ref="D48:E48"/>
    <mergeCell ref="F48:G48"/>
    <mergeCell ref="H48:I50"/>
    <mergeCell ref="D50:E50"/>
    <mergeCell ref="F50:G50"/>
    <mergeCell ref="F52:G55"/>
    <mergeCell ref="H52:I55"/>
    <mergeCell ref="J52:K55"/>
    <mergeCell ref="H227:I228"/>
    <mergeCell ref="D228:E228"/>
    <mergeCell ref="A226:C230"/>
    <mergeCell ref="F228:G228"/>
    <mergeCell ref="D232:E232"/>
    <mergeCell ref="F160:G160"/>
    <mergeCell ref="H160:I161"/>
    <mergeCell ref="J160:K161"/>
    <mergeCell ref="D161:E161"/>
    <mergeCell ref="F161:G161"/>
    <mergeCell ref="A177:C177"/>
    <mergeCell ref="F177:G179"/>
    <mergeCell ref="H177:I179"/>
    <mergeCell ref="J177:K179"/>
    <mergeCell ref="A178:C178"/>
    <mergeCell ref="A179:C179"/>
    <mergeCell ref="A169:K169"/>
    <mergeCell ref="D173:K173"/>
    <mergeCell ref="D174:E174"/>
    <mergeCell ref="F174:G174"/>
    <mergeCell ref="H174:I175"/>
    <mergeCell ref="D237:K237"/>
    <mergeCell ref="D238:E238"/>
    <mergeCell ref="F238:G238"/>
    <mergeCell ref="H238:I239"/>
    <mergeCell ref="D239:E239"/>
    <mergeCell ref="A237:C240"/>
    <mergeCell ref="D70:K70"/>
    <mergeCell ref="D71:E71"/>
    <mergeCell ref="F71:G71"/>
    <mergeCell ref="H71:I72"/>
    <mergeCell ref="F239:G239"/>
    <mergeCell ref="A79:C81"/>
    <mergeCell ref="H93:I94"/>
    <mergeCell ref="D94:E94"/>
    <mergeCell ref="F94:G94"/>
    <mergeCell ref="A92:C94"/>
    <mergeCell ref="D129:E129"/>
    <mergeCell ref="F129:G129"/>
    <mergeCell ref="H129:I130"/>
    <mergeCell ref="A135:C135"/>
    <mergeCell ref="D135:E138"/>
    <mergeCell ref="A136:C136"/>
    <mergeCell ref="A137:C137"/>
    <mergeCell ref="A138:C138"/>
    <mergeCell ref="F241:G241"/>
    <mergeCell ref="H241:I241"/>
    <mergeCell ref="J241:K241"/>
    <mergeCell ref="D61:K61"/>
    <mergeCell ref="D62:E62"/>
    <mergeCell ref="F62:G62"/>
    <mergeCell ref="H62:I63"/>
    <mergeCell ref="D72:E72"/>
    <mergeCell ref="F72:G72"/>
    <mergeCell ref="F74:G74"/>
    <mergeCell ref="H74:I74"/>
    <mergeCell ref="J74:K74"/>
    <mergeCell ref="D63:E63"/>
    <mergeCell ref="F63:G63"/>
    <mergeCell ref="D66:E66"/>
    <mergeCell ref="D79:K79"/>
    <mergeCell ref="D80:E80"/>
    <mergeCell ref="F80:G80"/>
    <mergeCell ref="H80:I81"/>
    <mergeCell ref="D81:E81"/>
    <mergeCell ref="F81:G81"/>
    <mergeCell ref="D92:K92"/>
    <mergeCell ref="D93:E93"/>
    <mergeCell ref="F93:G93"/>
    <mergeCell ref="D247:K247"/>
    <mergeCell ref="D248:E248"/>
    <mergeCell ref="F248:G248"/>
    <mergeCell ref="H248:I249"/>
    <mergeCell ref="D249:E249"/>
    <mergeCell ref="F249:G249"/>
    <mergeCell ref="A247:C249"/>
    <mergeCell ref="D260:K260"/>
    <mergeCell ref="D261:E261"/>
    <mergeCell ref="F261:G261"/>
    <mergeCell ref="H261:I262"/>
    <mergeCell ref="D262:E262"/>
    <mergeCell ref="F262:G262"/>
    <mergeCell ref="A260:C262"/>
    <mergeCell ref="J261:K262"/>
    <mergeCell ref="J248:K249"/>
    <mergeCell ref="D274:K274"/>
    <mergeCell ref="D275:E275"/>
    <mergeCell ref="F275:G275"/>
    <mergeCell ref="H275:I275"/>
    <mergeCell ref="J275:K275"/>
    <mergeCell ref="B95:C95"/>
    <mergeCell ref="B96:C96"/>
    <mergeCell ref="F96:G99"/>
    <mergeCell ref="H96:I99"/>
    <mergeCell ref="J96:K99"/>
    <mergeCell ref="B97:C97"/>
    <mergeCell ref="B98:C98"/>
    <mergeCell ref="B99:C99"/>
    <mergeCell ref="F111:G111"/>
    <mergeCell ref="H111:I111"/>
    <mergeCell ref="J111:K111"/>
    <mergeCell ref="A122:C122"/>
    <mergeCell ref="F122:G123"/>
    <mergeCell ref="H122:I123"/>
    <mergeCell ref="J122:K123"/>
    <mergeCell ref="A123:C123"/>
    <mergeCell ref="F264:G267"/>
    <mergeCell ref="H264:I267"/>
    <mergeCell ref="J264:K267"/>
    <mergeCell ref="J277:K288"/>
    <mergeCell ref="A283:C283"/>
    <mergeCell ref="A284:C284"/>
    <mergeCell ref="A285:C285"/>
    <mergeCell ref="A286:C286"/>
    <mergeCell ref="A287:C287"/>
    <mergeCell ref="A288:C288"/>
    <mergeCell ref="A277:C277"/>
    <mergeCell ref="H277:I288"/>
    <mergeCell ref="A278:C278"/>
    <mergeCell ref="A279:C279"/>
    <mergeCell ref="A280:C280"/>
    <mergeCell ref="A281:C281"/>
    <mergeCell ref="A282:C282"/>
    <mergeCell ref="F282:G282"/>
    <mergeCell ref="F288:G288"/>
    <mergeCell ref="D105:K105"/>
    <mergeCell ref="D106:E106"/>
    <mergeCell ref="F187:G187"/>
    <mergeCell ref="H187:I188"/>
    <mergeCell ref="J187:K188"/>
    <mergeCell ref="D188:E188"/>
    <mergeCell ref="F188:G188"/>
    <mergeCell ref="A183:K183"/>
    <mergeCell ref="A305:C305"/>
    <mergeCell ref="A190:C190"/>
    <mergeCell ref="A191:C191"/>
    <mergeCell ref="A192:C192"/>
    <mergeCell ref="A193:C193"/>
    <mergeCell ref="A195:K195"/>
    <mergeCell ref="J295:K296"/>
    <mergeCell ref="D296:E296"/>
    <mergeCell ref="F296:G296"/>
    <mergeCell ref="B216:C216"/>
    <mergeCell ref="B217:C217"/>
    <mergeCell ref="B218:C218"/>
    <mergeCell ref="B219:C219"/>
    <mergeCell ref="B220:C220"/>
    <mergeCell ref="D294:K294"/>
    <mergeCell ref="D295:E295"/>
    <mergeCell ref="A298:C298"/>
    <mergeCell ref="A299:C299"/>
    <mergeCell ref="A300:C300"/>
    <mergeCell ref="A301:C301"/>
    <mergeCell ref="A302:C302"/>
    <mergeCell ref="A303:C303"/>
    <mergeCell ref="F318:G319"/>
    <mergeCell ref="H318:I319"/>
    <mergeCell ref="D313:K313"/>
    <mergeCell ref="D314:E314"/>
    <mergeCell ref="F314:G314"/>
    <mergeCell ref="H314:I314"/>
    <mergeCell ref="F295:G295"/>
    <mergeCell ref="H295:I296"/>
    <mergeCell ref="J314:K314"/>
    <mergeCell ref="A304:C304"/>
    <mergeCell ref="A330:B330"/>
    <mergeCell ref="A331:B332"/>
    <mergeCell ref="F331:G335"/>
    <mergeCell ref="H331:I335"/>
    <mergeCell ref="J331:K335"/>
    <mergeCell ref="A333:B335"/>
    <mergeCell ref="A326:F326"/>
    <mergeCell ref="A328:C329"/>
    <mergeCell ref="D328:K328"/>
    <mergeCell ref="D329:E329"/>
    <mergeCell ref="F329:G329"/>
    <mergeCell ref="H329:I329"/>
    <mergeCell ref="J329:K329"/>
    <mergeCell ref="F322:G325"/>
    <mergeCell ref="H322:I325"/>
    <mergeCell ref="A317:C317"/>
    <mergeCell ref="A318:C318"/>
    <mergeCell ref="A319:C319"/>
    <mergeCell ref="A320:C320"/>
    <mergeCell ref="A321:C321"/>
    <mergeCell ref="F342:G345"/>
    <mergeCell ref="H342:I345"/>
    <mergeCell ref="J342:K345"/>
    <mergeCell ref="A343:C343"/>
    <mergeCell ref="A344:C344"/>
    <mergeCell ref="A345:C345"/>
    <mergeCell ref="A339:C340"/>
    <mergeCell ref="D339:K339"/>
    <mergeCell ref="D340:E340"/>
    <mergeCell ref="F340:G340"/>
    <mergeCell ref="H340:I340"/>
    <mergeCell ref="J340:K340"/>
    <mergeCell ref="A341:C341"/>
    <mergeCell ref="A342:C342"/>
    <mergeCell ref="D348:K348"/>
    <mergeCell ref="D349:E349"/>
    <mergeCell ref="F349:G349"/>
    <mergeCell ref="H349:I350"/>
    <mergeCell ref="D350:E350"/>
    <mergeCell ref="F350:G350"/>
    <mergeCell ref="A352:C352"/>
    <mergeCell ref="A353:C353"/>
    <mergeCell ref="A354:C354"/>
    <mergeCell ref="J349:K350"/>
  </mergeCells>
  <pageMargins left="0.25" right="0.25" top="0.75" bottom="0.75" header="0.3" footer="0.3"/>
  <pageSetup scale="48" fitToHeight="0" orientation="portrait" r:id="rId1"/>
  <headerFooter alignWithMargins="0"/>
  <rowBreaks count="4" manualBreakCount="4">
    <brk id="89" max="10" man="1"/>
    <brk id="184" max="10" man="1"/>
    <brk id="272" max="10" man="1"/>
    <brk id="326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activeCell="A5" sqref="A5:L5"/>
    </sheetView>
  </sheetViews>
  <sheetFormatPr baseColWidth="10" defaultColWidth="9.140625" defaultRowHeight="12.75"/>
  <cols>
    <col min="1" max="1" width="25.5703125" style="105" bestFit="1" customWidth="1"/>
    <col min="2" max="3" width="4.42578125" style="105" bestFit="1" customWidth="1"/>
    <col min="4" max="4" width="13.7109375" style="105" bestFit="1" customWidth="1"/>
    <col min="5" max="5" width="13.140625" style="105" customWidth="1"/>
    <col min="6" max="6" width="26.7109375" style="105" bestFit="1" customWidth="1"/>
    <col min="7" max="7" width="17.28515625" style="105" customWidth="1"/>
    <col min="8" max="8" width="10.140625" style="105" bestFit="1" customWidth="1"/>
    <col min="9" max="9" width="14.85546875" style="105" bestFit="1" customWidth="1"/>
    <col min="10" max="10" width="18.42578125" style="105" bestFit="1" customWidth="1"/>
    <col min="11" max="12" width="9.140625" style="105"/>
    <col min="13" max="13" width="22" style="105" bestFit="1" customWidth="1"/>
    <col min="14" max="14" width="9.140625" style="105"/>
    <col min="15" max="15" width="33.140625" style="105" bestFit="1" customWidth="1"/>
    <col min="16" max="16384" width="9.140625" style="105"/>
  </cols>
  <sheetData>
    <row r="1" spans="1:15" ht="13.5" thickBot="1">
      <c r="A1" s="173">
        <v>1</v>
      </c>
      <c r="B1" s="173">
        <v>2</v>
      </c>
      <c r="C1" s="173">
        <v>3</v>
      </c>
      <c r="D1" s="173">
        <v>4</v>
      </c>
      <c r="E1" s="173">
        <v>5</v>
      </c>
      <c r="F1" s="173">
        <v>6</v>
      </c>
      <c r="G1" s="173">
        <v>7</v>
      </c>
      <c r="H1" s="173">
        <v>8</v>
      </c>
      <c r="I1" s="173">
        <v>9</v>
      </c>
      <c r="J1" s="173">
        <v>10</v>
      </c>
      <c r="K1" s="173">
        <v>11</v>
      </c>
      <c r="L1" s="173">
        <v>12</v>
      </c>
    </row>
    <row r="2" spans="1:15" ht="13.5">
      <c r="A2" s="189" t="s">
        <v>469</v>
      </c>
      <c r="B2" s="190" t="s">
        <v>470</v>
      </c>
      <c r="C2" s="190" t="s">
        <v>471</v>
      </c>
      <c r="D2" s="190"/>
      <c r="E2" s="190"/>
      <c r="F2" s="190" t="s">
        <v>568</v>
      </c>
      <c r="G2" s="190" t="s">
        <v>472</v>
      </c>
      <c r="H2" s="190" t="s">
        <v>473</v>
      </c>
      <c r="I2" s="190" t="s">
        <v>511</v>
      </c>
      <c r="J2" s="190" t="s">
        <v>487</v>
      </c>
      <c r="K2" s="190" t="s">
        <v>491</v>
      </c>
      <c r="L2" s="191" t="s">
        <v>492</v>
      </c>
      <c r="M2" s="192" t="s">
        <v>474</v>
      </c>
    </row>
    <row r="3" spans="1:15" ht="14.25" thickBot="1">
      <c r="A3" s="193" t="s">
        <v>477</v>
      </c>
      <c r="B3" s="194" t="s">
        <v>478</v>
      </c>
      <c r="C3" s="194" t="s">
        <v>476</v>
      </c>
      <c r="D3" s="194"/>
      <c r="E3" s="194"/>
      <c r="F3" s="194">
        <v>0.69452968036529672</v>
      </c>
      <c r="G3" s="194" t="s">
        <v>475</v>
      </c>
      <c r="H3" s="194">
        <v>2</v>
      </c>
      <c r="I3" s="195" t="s">
        <v>21</v>
      </c>
      <c r="J3" s="196" t="s">
        <v>488</v>
      </c>
      <c r="K3" s="196">
        <v>0.75</v>
      </c>
      <c r="L3" s="197">
        <v>0.65</v>
      </c>
      <c r="M3" s="198">
        <v>42917</v>
      </c>
    </row>
    <row r="4" spans="1:15" ht="14.25" thickBot="1">
      <c r="A4" s="193" t="s">
        <v>479</v>
      </c>
      <c r="B4" s="194" t="s">
        <v>480</v>
      </c>
      <c r="C4" s="194" t="s">
        <v>476</v>
      </c>
      <c r="D4" s="194"/>
      <c r="E4" s="194"/>
      <c r="F4" s="194">
        <v>0.79897716894977133</v>
      </c>
      <c r="G4" s="194" t="s">
        <v>475</v>
      </c>
      <c r="H4" s="194">
        <v>2</v>
      </c>
      <c r="I4" s="195" t="s">
        <v>21</v>
      </c>
      <c r="J4" s="196" t="s">
        <v>488</v>
      </c>
      <c r="K4" s="196">
        <v>0.75</v>
      </c>
      <c r="L4" s="197">
        <v>0.65</v>
      </c>
    </row>
    <row r="5" spans="1:15" ht="13.5">
      <c r="A5" s="193" t="s">
        <v>481</v>
      </c>
      <c r="B5" s="194" t="s">
        <v>482</v>
      </c>
      <c r="C5" s="194" t="s">
        <v>476</v>
      </c>
      <c r="D5" s="194"/>
      <c r="E5" s="194"/>
      <c r="F5" s="194">
        <v>0.97595551654622259</v>
      </c>
      <c r="G5" s="194" t="s">
        <v>475</v>
      </c>
      <c r="H5" s="194">
        <v>1</v>
      </c>
      <c r="I5" s="195" t="s">
        <v>21</v>
      </c>
      <c r="J5" s="196" t="s">
        <v>488</v>
      </c>
      <c r="K5" s="196">
        <v>0.75</v>
      </c>
      <c r="L5" s="197">
        <v>0.65</v>
      </c>
      <c r="M5" s="199" t="s">
        <v>528</v>
      </c>
      <c r="N5" s="199">
        <v>1</v>
      </c>
      <c r="O5" s="200" t="s">
        <v>529</v>
      </c>
    </row>
    <row r="6" spans="1:15" ht="14.25" thickBot="1">
      <c r="A6" s="193"/>
      <c r="B6" s="194"/>
      <c r="C6" s="194"/>
      <c r="D6" s="194"/>
      <c r="E6" s="194"/>
      <c r="F6" s="194"/>
      <c r="G6" s="194"/>
      <c r="H6" s="194"/>
      <c r="I6" s="201"/>
      <c r="J6" s="196"/>
      <c r="K6" s="196"/>
      <c r="L6" s="197"/>
      <c r="M6" s="202" t="s">
        <v>531</v>
      </c>
      <c r="N6" s="202">
        <v>0.75</v>
      </c>
      <c r="O6" s="203" t="s">
        <v>530</v>
      </c>
    </row>
    <row r="7" spans="1:15" ht="13.5">
      <c r="A7" s="193"/>
      <c r="B7" s="194"/>
      <c r="C7" s="194"/>
      <c r="D7" s="194"/>
      <c r="E7" s="194"/>
      <c r="F7" s="225"/>
      <c r="G7" s="194"/>
      <c r="H7" s="194"/>
      <c r="I7" s="195"/>
      <c r="J7" s="196"/>
      <c r="K7" s="196"/>
      <c r="L7" s="197"/>
    </row>
    <row r="9" spans="1:15" ht="13.5">
      <c r="A9" s="193"/>
      <c r="B9" s="194"/>
      <c r="C9" s="194"/>
      <c r="D9" s="194"/>
      <c r="E9" s="194"/>
      <c r="F9" s="194"/>
      <c r="G9" s="194"/>
      <c r="H9" s="194"/>
      <c r="I9" s="195"/>
      <c r="J9" s="196"/>
      <c r="K9" s="196"/>
      <c r="L9" s="197"/>
    </row>
    <row r="10" spans="1:15" ht="13.5">
      <c r="A10" s="193"/>
      <c r="B10" s="194"/>
      <c r="C10" s="194"/>
      <c r="D10" s="194"/>
      <c r="E10" s="194"/>
      <c r="F10" s="194"/>
      <c r="G10" s="194"/>
      <c r="H10" s="194"/>
      <c r="I10" s="195"/>
      <c r="J10" s="196"/>
      <c r="K10" s="196"/>
      <c r="L10" s="197"/>
    </row>
    <row r="12" spans="1:15" ht="13.5">
      <c r="A12" s="193"/>
      <c r="B12" s="194"/>
      <c r="C12" s="194"/>
      <c r="D12" s="194"/>
      <c r="E12" s="194"/>
      <c r="F12" s="194"/>
      <c r="G12" s="194"/>
      <c r="H12" s="194"/>
      <c r="I12" s="195"/>
      <c r="J12" s="196"/>
      <c r="K12" s="196"/>
      <c r="L12" s="197"/>
    </row>
    <row r="13" spans="1:15" ht="13.5">
      <c r="A13" s="193"/>
      <c r="B13" s="194"/>
      <c r="C13" s="194"/>
      <c r="D13" s="194"/>
      <c r="E13" s="194"/>
      <c r="F13" s="194"/>
      <c r="G13" s="194"/>
      <c r="H13" s="194"/>
      <c r="I13" s="195"/>
      <c r="J13" s="196"/>
      <c r="K13" s="196"/>
      <c r="L13" s="197"/>
    </row>
    <row r="14" spans="1:15" ht="13.5">
      <c r="A14" s="193"/>
      <c r="B14" s="194"/>
      <c r="C14" s="194"/>
      <c r="D14" s="194"/>
      <c r="E14" s="194"/>
      <c r="F14" s="194"/>
      <c r="G14" s="194"/>
      <c r="H14" s="194"/>
      <c r="I14" s="195"/>
      <c r="J14" s="196"/>
      <c r="K14" s="196"/>
      <c r="L14" s="197"/>
    </row>
    <row r="15" spans="1:15" ht="13.5">
      <c r="A15" s="193"/>
      <c r="B15" s="194"/>
      <c r="C15" s="194"/>
      <c r="D15" s="194"/>
      <c r="E15" s="194"/>
      <c r="F15" s="194"/>
      <c r="G15" s="194"/>
      <c r="H15" s="194"/>
      <c r="I15" s="195"/>
      <c r="J15" s="196"/>
      <c r="K15" s="196"/>
      <c r="L15" s="197"/>
    </row>
    <row r="16" spans="1:15" ht="13.5">
      <c r="A16" s="193"/>
      <c r="B16" s="194"/>
      <c r="C16" s="194"/>
      <c r="D16" s="194"/>
      <c r="E16" s="194"/>
      <c r="F16" s="194"/>
      <c r="G16" s="194"/>
      <c r="H16" s="194"/>
      <c r="I16" s="195"/>
      <c r="J16" s="196"/>
      <c r="K16" s="196"/>
      <c r="L16" s="197"/>
    </row>
    <row r="17" spans="1:12" ht="13.5">
      <c r="A17" s="193"/>
      <c r="B17" s="194"/>
      <c r="C17" s="194"/>
      <c r="D17" s="194"/>
      <c r="E17" s="194"/>
      <c r="F17" s="194"/>
      <c r="G17" s="194"/>
      <c r="H17" s="194"/>
      <c r="I17" s="195"/>
      <c r="J17" s="196"/>
      <c r="K17" s="196"/>
      <c r="L17" s="197"/>
    </row>
    <row r="18" spans="1:12" ht="13.5">
      <c r="A18" s="193"/>
      <c r="B18" s="194"/>
      <c r="C18" s="194"/>
      <c r="D18" s="194"/>
      <c r="E18" s="194"/>
      <c r="F18" s="194"/>
      <c r="G18" s="194"/>
      <c r="H18" s="194"/>
      <c r="I18" s="195"/>
      <c r="J18" s="196"/>
      <c r="K18" s="196"/>
      <c r="L18" s="197"/>
    </row>
    <row r="19" spans="1:12" ht="13.5">
      <c r="A19" s="193"/>
      <c r="B19" s="194"/>
      <c r="C19" s="194"/>
      <c r="D19" s="194"/>
      <c r="E19" s="194"/>
      <c r="F19" s="194"/>
      <c r="G19" s="194"/>
      <c r="H19" s="194"/>
      <c r="I19" s="195"/>
      <c r="J19" s="196"/>
      <c r="K19" s="196"/>
      <c r="L19" s="197"/>
    </row>
    <row r="21" spans="1:12" ht="13.5">
      <c r="A21" s="193"/>
      <c r="B21" s="194"/>
      <c r="C21" s="194"/>
      <c r="D21" s="194"/>
      <c r="E21" s="194"/>
      <c r="F21" s="194"/>
      <c r="G21" s="194"/>
      <c r="H21" s="194"/>
      <c r="I21" s="195"/>
      <c r="J21" s="196"/>
      <c r="K21" s="196"/>
      <c r="L21" s="197"/>
    </row>
    <row r="22" spans="1:12" ht="14.25" thickBot="1">
      <c r="A22" s="204"/>
      <c r="B22" s="205"/>
      <c r="C22" s="205"/>
      <c r="D22" s="205"/>
      <c r="E22" s="205"/>
      <c r="F22" s="205"/>
      <c r="G22" s="205"/>
      <c r="H22" s="205"/>
      <c r="I22" s="206"/>
      <c r="J22" s="207"/>
      <c r="K22" s="207"/>
      <c r="L22" s="203"/>
    </row>
    <row r="27" spans="1:12">
      <c r="F27" s="223"/>
    </row>
    <row r="29" spans="1:12">
      <c r="G29" s="105">
        <v>874.87760000000003</v>
      </c>
    </row>
    <row r="31" spans="1:12">
      <c r="D31" s="105">
        <v>1095</v>
      </c>
      <c r="E31" s="226">
        <f>ROUND(D31*F5,1)</f>
        <v>1068.7</v>
      </c>
      <c r="G31" s="105">
        <v>760.50798767984998</v>
      </c>
    </row>
    <row r="33" spans="7:7">
      <c r="G33" s="105">
        <v>1068.7450000000001</v>
      </c>
    </row>
  </sheetData>
  <sheetProtection selectLockedCells="1" selectUnlockedCells="1"/>
  <pageMargins left="0.7" right="0.7" top="0.75" bottom="0.75" header="0.3" footer="0.3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876"/>
  <sheetViews>
    <sheetView showGridLines="0" zoomScaleNormal="100" workbookViewId="0">
      <pane xSplit="4" ySplit="3" topLeftCell="E262" activePane="bottomRight" state="frozen"/>
      <selection pane="topRight" activeCell="L1" sqref="L1"/>
      <selection pane="bottomLeft" activeCell="A4" sqref="A4"/>
      <selection pane="bottomRight" activeCell="A7" sqref="A7:C318"/>
    </sheetView>
  </sheetViews>
  <sheetFormatPr baseColWidth="10" defaultColWidth="9.140625" defaultRowHeight="12.75"/>
  <cols>
    <col min="1" max="1" width="27.28515625" customWidth="1"/>
    <col min="2" max="2" width="38.85546875" bestFit="1" customWidth="1"/>
    <col min="3" max="3" width="16.85546875" bestFit="1" customWidth="1"/>
    <col min="4" max="4" width="30.42578125" customWidth="1"/>
    <col min="5" max="5" width="16.7109375" customWidth="1"/>
    <col min="6" max="6" width="16.140625" customWidth="1"/>
    <col min="12" max="12" width="5.140625" customWidth="1"/>
  </cols>
  <sheetData>
    <row r="1" spans="1:15" ht="31.5" customHeight="1" thickBot="1">
      <c r="A1" s="356" t="str">
        <f>CONCATENATE(D1," ",HLOOKUP($O$1,Phrasing!A:A,168,FALSE))</f>
        <v>Swiss franc Pricing for StorageCraft Products</v>
      </c>
      <c r="B1" s="356"/>
      <c r="C1" s="208" t="s">
        <v>536</v>
      </c>
      <c r="D1" s="104" t="s">
        <v>481</v>
      </c>
      <c r="O1" s="92" t="s">
        <v>489</v>
      </c>
    </row>
    <row r="2" spans="1:15" ht="16.5" customHeight="1" thickBot="1">
      <c r="A2" s="356"/>
      <c r="B2" s="356"/>
      <c r="C2" s="209" t="s">
        <v>538</v>
      </c>
      <c r="D2" s="104" t="s">
        <v>531</v>
      </c>
      <c r="F2" s="86"/>
    </row>
    <row r="3" spans="1:15" ht="30.75" thickBot="1">
      <c r="A3" s="33"/>
      <c r="B3" s="1"/>
      <c r="C3" s="209" t="s">
        <v>509</v>
      </c>
      <c r="D3" s="104" t="s">
        <v>504</v>
      </c>
    </row>
    <row r="4" spans="1:15" ht="18.75">
      <c r="A4" s="9"/>
      <c r="B4" s="12"/>
      <c r="C4" s="213" t="str">
        <f>HLOOKUP($O$1,Phrasing!A:A,35,FALSE)</f>
        <v xml:space="preserve">Prices Valid:  </v>
      </c>
      <c r="D4" s="214">
        <f>XE!M3</f>
        <v>42917</v>
      </c>
      <c r="F4" s="93"/>
    </row>
    <row r="5" spans="1:15" ht="15.75" customHeight="1">
      <c r="A5" s="227"/>
      <c r="B5" s="227" t="str">
        <f>CONCATENATE(IF('Perpetual Pricing (2)'!$D$2="Standard",HLOOKUP($O$1,Phrasing!A:A,48,FALSE),IF('Perpetual Pricing (2)'!$D$2="Gov/Edu/NonProfit",HLOOKUP($O$1,Phrasing!A:A,49,FALSE),"???"))," - ",$D$3,, " - ",VLOOKUP($D$3,PARTNERPROGRAM!$U$5:$V$9,2,FALSE))</f>
        <v>Gov/Edu/Non-Profit Pricing - Non Partner - SRP</v>
      </c>
    </row>
    <row r="6" spans="1:15">
      <c r="A6" s="38" t="str">
        <f>HLOOKUP($O$1,Phrasing!A:A,43,FALSE)</f>
        <v>Part Number</v>
      </c>
      <c r="B6" s="224" t="str">
        <f>CONCATENATE(HLOOKUP($O$1,Phrasing!A:A,46,FALSE),": ",VLOOKUP('Perpetual Pricing (2)'!$D$1,XE!$A:$B,2,FALSE))</f>
        <v>Price: CHF</v>
      </c>
    </row>
    <row r="7" spans="1:15">
      <c r="A7" s="42" t="str">
        <f>CONCATENATE(LEFT(BASE!E15,6),VLOOKUP('Perpetual Pricing (2)'!$D$1,XE!$A:$C,3,FALSE),MID(BASE!E15,9,1),IF('Perpetual Pricing (2)'!$D$2="Standard","S","G"),RIGHT(BASE!E15,7))</f>
        <v>XSPX00EUPG0100ZZZ</v>
      </c>
      <c r="B7" s="85" t="str">
        <f>TEXT(ROUND(VLOOKUP('Perpetual Pricing (2)'!$D$2,XE!$M$5:$N$6,2,FALSE)*BASE!D15*VLOOKUP('Perpetual Pricing (2)'!$D$1,XE!$A:$F,6,FALSE)* (HLOOKUP($D$3,PARTNERPROGRAM!$D$7:$H$8,2,FALSE)),VLOOKUP('Perpetual Pricing (2)'!$D$1,XE!$A:$H,8,FALSE)),VLOOKUP('Perpetual Pricing (2)'!$D$1,XE!$A:$G,7,FALSE))</f>
        <v>801,500</v>
      </c>
      <c r="C7" t="str">
        <f>RIGHT($B$6,3)</f>
        <v>CHF</v>
      </c>
    </row>
    <row r="8" spans="1:15">
      <c r="A8" s="42" t="str">
        <f>CONCATENATE(LEFT(BASE!E16,6),VLOOKUP('Perpetual Pricing (2)'!$D$1,XE!$A:$C,3,FALSE),MID(BASE!E16,9,1),IF('Perpetual Pricing (2)'!$D$2="Standard","S","G"),RIGHT(BASE!E16,7))</f>
        <v>XSPX00EUPG0100ZZA</v>
      </c>
      <c r="B8" s="85" t="str">
        <f>TEXT(ROUND(VLOOKUP('Perpetual Pricing (2)'!$D$2,XE!$M$5:$N$6,2,FALSE)*BASE!D16*VLOOKUP('Perpetual Pricing (2)'!$D$1,XE!$A:$F,6,FALSE)* (HLOOKUP($D$3,PARTNERPROGRAM!$D$7:$H$8,2,FALSE)),VLOOKUP('Perpetual Pricing (2)'!$D$1,XE!$A:$H,8,FALSE)),VLOOKUP('Perpetual Pricing (2)'!$D$1,XE!$A:$G,7,FALSE))</f>
        <v>729,400</v>
      </c>
      <c r="C8" t="str">
        <f t="shared" ref="C8:C71" si="0">RIGHT($B$6,3)</f>
        <v>CHF</v>
      </c>
    </row>
    <row r="9" spans="1:15">
      <c r="A9" s="42" t="str">
        <f>CONCATENATE(LEFT(BASE!E17,6),VLOOKUP('Perpetual Pricing (2)'!$D$1,XE!$A:$C,3,FALSE),MID(BASE!E17,9,1),IF('Perpetual Pricing (2)'!$D$2="Standard","S","G"),RIGHT(BASE!E17,7))</f>
        <v>XSPX00EUPG0100ZZB</v>
      </c>
      <c r="B9" s="85" t="str">
        <f>TEXT(ROUND(VLOOKUP('Perpetual Pricing (2)'!$D$2,XE!$M$5:$N$6,2,FALSE)*BASE!D17*VLOOKUP('Perpetual Pricing (2)'!$D$1,XE!$A:$F,6,FALSE)* (HLOOKUP($D$3,PARTNERPROGRAM!$D$7:$H$8,2,FALSE)),VLOOKUP('Perpetual Pricing (2)'!$D$1,XE!$A:$H,8,FALSE)),VLOOKUP('Perpetual Pricing (2)'!$D$1,XE!$A:$G,7,FALSE))</f>
        <v>614,800</v>
      </c>
      <c r="C9" t="str">
        <f t="shared" si="0"/>
        <v>CHF</v>
      </c>
    </row>
    <row r="10" spans="1:15">
      <c r="A10" s="42" t="str">
        <f>CONCATENATE(LEFT(BASE!E18,6),VLOOKUP('Perpetual Pricing (2)'!$D$1,XE!$A:$C,3,FALSE),MID(BASE!E18,9,1),IF('Perpetual Pricing (2)'!$D$2="Standard","S","G"),RIGHT(BASE!E18,7))</f>
        <v>XSPX00EUPG0100ZZC</v>
      </c>
      <c r="B10" s="85" t="str">
        <f>TEXT(ROUND(VLOOKUP('Perpetual Pricing (2)'!$D$2,XE!$M$5:$N$6,2,FALSE)*BASE!D18*VLOOKUP('Perpetual Pricing (2)'!$D$1,XE!$A:$F,6,FALSE)* (HLOOKUP($D$3,PARTNERPROGRAM!$D$7:$H$8,2,FALSE)),VLOOKUP('Perpetual Pricing (2)'!$D$1,XE!$A:$H,8,FALSE)),VLOOKUP('Perpetual Pricing (2)'!$D$1,XE!$A:$G,7,FALSE))</f>
        <v>499,300</v>
      </c>
      <c r="C10" t="str">
        <f t="shared" si="0"/>
        <v>CHF</v>
      </c>
    </row>
    <row r="11" spans="1:15">
      <c r="A11" s="42" t="str">
        <f>CONCATENATE(LEFT(BASE!E26,6),VLOOKUP('Perpetual Pricing (2)'!$D$1,XE!$A:$C,3,FALSE),MID(BASE!E26,9,1),IF('Perpetual Pricing (2)'!$D$2="Standard","S","G"),RIGHT(BASE!E26,7))</f>
        <v>XSXW00EUPG0100ZZZ</v>
      </c>
      <c r="B11" s="85" t="str">
        <f>TEXT(ROUND(VLOOKUP('Perpetual Pricing (2)'!$D$2,XE!$M$5:$N$6,2,FALSE)*BASE!D26*VLOOKUP('Perpetual Pricing (2)'!$D$1,XE!$A:$F,6,FALSE)* (HLOOKUP($D$3,PARTNERPROGRAM!$D$7:$H$8,2,FALSE)),VLOOKUP('Perpetual Pricing (2)'!$D$1,XE!$A:$H,8,FALSE)),VLOOKUP('Perpetual Pricing (2)'!$D$1,XE!$A:$G,7,FALSE))</f>
        <v>801,500</v>
      </c>
      <c r="C11" t="str">
        <f t="shared" si="0"/>
        <v>CHF</v>
      </c>
    </row>
    <row r="12" spans="1:15">
      <c r="A12" s="42" t="str">
        <f>CONCATENATE(LEFT(BASE!E27,6),VLOOKUP('Perpetual Pricing (2)'!$D$1,XE!$A:$C,3,FALSE),MID(BASE!E27,9,1),IF('Perpetual Pricing (2)'!$D$2="Standard","S","G"),RIGHT(BASE!E27,7))</f>
        <v>XSXW00EUPG0100ZZA</v>
      </c>
      <c r="B12" s="85" t="str">
        <f>TEXT(ROUND(VLOOKUP('Perpetual Pricing (2)'!$D$2,XE!$M$5:$N$6,2,FALSE)*BASE!D27*VLOOKUP('Perpetual Pricing (2)'!$D$1,XE!$A:$F,6,FALSE)* (HLOOKUP($D$3,PARTNERPROGRAM!$D$7:$H$8,2,FALSE)),VLOOKUP('Perpetual Pricing (2)'!$D$1,XE!$A:$H,8,FALSE)),VLOOKUP('Perpetual Pricing (2)'!$D$1,XE!$A:$G,7,FALSE))</f>
        <v>729,400</v>
      </c>
      <c r="C12" t="str">
        <f t="shared" si="0"/>
        <v>CHF</v>
      </c>
    </row>
    <row r="13" spans="1:15">
      <c r="A13" s="42" t="str">
        <f>CONCATENATE(LEFT(BASE!E28,6),VLOOKUP('Perpetual Pricing (2)'!$D$1,XE!$A:$C,3,FALSE),MID(BASE!E28,9,1),IF('Perpetual Pricing (2)'!$D$2="Standard","S","G"),RIGHT(BASE!E28,7))</f>
        <v>XSXW00EUPG0100ZZB</v>
      </c>
      <c r="B13" s="85" t="str">
        <f>TEXT(ROUND(VLOOKUP('Perpetual Pricing (2)'!$D$2,XE!$M$5:$N$6,2,FALSE)*BASE!D28*VLOOKUP('Perpetual Pricing (2)'!$D$1,XE!$A:$F,6,FALSE)* (HLOOKUP($D$3,PARTNERPROGRAM!$D$7:$H$8,2,FALSE)),VLOOKUP('Perpetual Pricing (2)'!$D$1,XE!$A:$H,8,FALSE)),VLOOKUP('Perpetual Pricing (2)'!$D$1,XE!$A:$G,7,FALSE))</f>
        <v>614,800</v>
      </c>
      <c r="C13" t="str">
        <f t="shared" si="0"/>
        <v>CHF</v>
      </c>
    </row>
    <row r="14" spans="1:15">
      <c r="A14" s="42" t="str">
        <f>CONCATENATE(LEFT(BASE!E29,6),VLOOKUP('Perpetual Pricing (2)'!$D$1,XE!$A:$C,3,FALSE),MID(BASE!E29,9,1),IF('Perpetual Pricing (2)'!$D$2="Standard","S","G"),RIGHT(BASE!E29,7))</f>
        <v>XSXW00EUPG0100ZZC</v>
      </c>
      <c r="B14" s="85" t="str">
        <f>TEXT(ROUND(VLOOKUP('Perpetual Pricing (2)'!$D$2,XE!$M$5:$N$6,2,FALSE)*BASE!D29*VLOOKUP('Perpetual Pricing (2)'!$D$1,XE!$A:$F,6,FALSE)* (HLOOKUP($D$3,PARTNERPROGRAM!$D$7:$H$8,2,FALSE)),VLOOKUP('Perpetual Pricing (2)'!$D$1,XE!$A:$H,8,FALSE)),VLOOKUP('Perpetual Pricing (2)'!$D$1,XE!$A:$G,7,FALSE))</f>
        <v>499,300</v>
      </c>
      <c r="C14" t="str">
        <f t="shared" si="0"/>
        <v>CHF</v>
      </c>
    </row>
    <row r="15" spans="1:15" ht="12.75" customHeight="1">
      <c r="A15" s="42" t="str">
        <f>CONCATENATE(LEFT(BASE!E38,6),VLOOKUP('Perpetual Pricing (2)'!$D$1,XE!$A:$C,3,FALSE),RIGHT(BASE!E38,9))</f>
        <v>XSPX00EUPC0100ZZZ</v>
      </c>
      <c r="B15" s="85" t="str">
        <f>TEXT(ROUND(BASE!D15*VLOOKUP('Perpetual Pricing (2)'!$D$1,XE!$A:$F,6,FALSE)*VLOOKUP('Perpetual Pricing (2)'!$D$1,XE!$A:$L,12,FALSE)*(HLOOKUP($D$3,PARTNERPROGRAM!$D$7:$H$9,3,FALSE)),VLOOKUP('Perpetual Pricing (2)'!$D$1,XE!$A:$H,8,FALSE)),VLOOKUP('Perpetual Pricing (2)'!D$1,XE!$A:$G,7,FALSE))</f>
        <v>694,600</v>
      </c>
      <c r="C15" t="str">
        <f t="shared" si="0"/>
        <v>CHF</v>
      </c>
    </row>
    <row r="16" spans="1:15">
      <c r="A16" s="42" t="str">
        <f>CONCATENATE(LEFT(BASE!E39,6),VLOOKUP('Perpetual Pricing (2)'!$D$1,XE!$A:$C,3,FALSE),RIGHT(BASE!E39,9))</f>
        <v>XSPX00EUPC0100ZZA</v>
      </c>
      <c r="B16" s="85" t="str">
        <f>TEXT(ROUND(BASE!D16*VLOOKUP('Perpetual Pricing (2)'!$D$1,XE!$A:$F,6,FALSE)*VLOOKUP('Perpetual Pricing (2)'!$D$1,XE!$A:$L,12,FALSE)*(HLOOKUP($D$3,PARTNERPROGRAM!$D$7:$H$9,3,FALSE)),VLOOKUP('Perpetual Pricing (2)'!$D$1,XE!$A:$H,8,FALSE)),VLOOKUP('Perpetual Pricing (2)'!D$1,XE!$A:$G,7,FALSE))</f>
        <v>632,100</v>
      </c>
      <c r="C16" t="str">
        <f t="shared" si="0"/>
        <v>CHF</v>
      </c>
    </row>
    <row r="17" spans="1:3">
      <c r="A17" s="42" t="str">
        <f>CONCATENATE(LEFT(BASE!E40,6),VLOOKUP('Perpetual Pricing (2)'!$D$1,XE!$A:$C,3,FALSE),RIGHT(BASE!E40,9))</f>
        <v>XSPX00EUPC0100ZZB</v>
      </c>
      <c r="B17" s="85" t="str">
        <f>TEXT(ROUND(BASE!D17*VLOOKUP('Perpetual Pricing (2)'!$D$1,XE!$A:$F,6,FALSE)*VLOOKUP('Perpetual Pricing (2)'!$D$1,XE!$A:$L,12,FALSE)*(HLOOKUP($D$3,PARTNERPROGRAM!$D$7:$H$9,3,FALSE)),VLOOKUP('Perpetual Pricing (2)'!$D$1,XE!$A:$H,8,FALSE)),VLOOKUP('Perpetual Pricing (2)'!D$1,XE!$A:$G,7,FALSE))</f>
        <v>532,800</v>
      </c>
      <c r="C17" t="str">
        <f t="shared" si="0"/>
        <v>CHF</v>
      </c>
    </row>
    <row r="18" spans="1:3">
      <c r="A18" s="42" t="str">
        <f>CONCATENATE(LEFT(BASE!E41,6),VLOOKUP('Perpetual Pricing (2)'!$D$1,XE!$A:$C,3,FALSE),RIGHT(BASE!E41,9))</f>
        <v>XSPX00EUPC0100ZZC</v>
      </c>
      <c r="B18" s="85" t="str">
        <f>TEXT(ROUND(BASE!D18*VLOOKUP('Perpetual Pricing (2)'!$D$1,XE!$A:$F,6,FALSE)*VLOOKUP('Perpetual Pricing (2)'!$D$1,XE!$A:$L,12,FALSE)*(HLOOKUP($D$3,PARTNERPROGRAM!$D$7:$H$9,3,FALSE)),VLOOKUP('Perpetual Pricing (2)'!$D$1,XE!$A:$H,8,FALSE)),VLOOKUP('Perpetual Pricing (2)'!D$1,XE!$A:$G,7,FALSE))</f>
        <v>432,800</v>
      </c>
      <c r="C18" t="str">
        <f t="shared" si="0"/>
        <v>CHF</v>
      </c>
    </row>
    <row r="19" spans="1:3" ht="12.75" customHeight="1">
      <c r="A19" s="42" t="str">
        <f>CONCATENATE(LEFT(BASE!E52,6),VLOOKUP('Perpetual Pricing (2)'!$D$1,XE!$A:$C,3,FALSE),RIGHT(BASE!E52,9))</f>
        <v>XSXW00EUPC0100ZZZ</v>
      </c>
      <c r="B19" s="85" t="str">
        <f>B15</f>
        <v>694,600</v>
      </c>
      <c r="C19" t="str">
        <f t="shared" si="0"/>
        <v>CHF</v>
      </c>
    </row>
    <row r="20" spans="1:3">
      <c r="A20" s="42" t="str">
        <f>CONCATENATE(LEFT(BASE!E53,6),VLOOKUP('Perpetual Pricing (2)'!$D$1,XE!$A:$C,3,FALSE),RIGHT(BASE!E53,9))</f>
        <v>XSXW00EUPC0100ZZA</v>
      </c>
      <c r="B20" s="85" t="str">
        <f>B16</f>
        <v>632,100</v>
      </c>
      <c r="C20" t="str">
        <f t="shared" si="0"/>
        <v>CHF</v>
      </c>
    </row>
    <row r="21" spans="1:3">
      <c r="A21" s="42" t="str">
        <f>CONCATENATE(LEFT(BASE!E54,6),VLOOKUP('Perpetual Pricing (2)'!$D$1,XE!$A:$C,3,FALSE),RIGHT(BASE!E54,9))</f>
        <v>XSXW00EUPC0100ZZB</v>
      </c>
      <c r="B21" s="85" t="str">
        <f>B17</f>
        <v>532,800</v>
      </c>
      <c r="C21" t="str">
        <f t="shared" si="0"/>
        <v>CHF</v>
      </c>
    </row>
    <row r="22" spans="1:3">
      <c r="A22" s="42" t="str">
        <f>CONCATENATE(LEFT(BASE!E55,6),VLOOKUP('Perpetual Pricing (2)'!$D$1,XE!$A:$C,3,FALSE),RIGHT(BASE!E55,9))</f>
        <v>XSXW00EUPC0100ZZC</v>
      </c>
      <c r="B22" s="85" t="str">
        <f>B18</f>
        <v>432,800</v>
      </c>
      <c r="C22" t="str">
        <f t="shared" si="0"/>
        <v>CHF</v>
      </c>
    </row>
    <row r="23" spans="1:3">
      <c r="A23" s="42" t="str">
        <f>CONCATENATE(LEFT(BASE!E65,6),VLOOKUP('Perpetual Pricing (2)'!$D$1,XE!$A:$C,3,FALSE),MID(BASE!E65,9,1),IF('Perpetual Pricing (2)'!$D$2="Standard","S","G"),RIGHT(BASE!E65,7))</f>
        <v>QBUS00EUPG0100ZZZ</v>
      </c>
      <c r="B23" s="85" t="str">
        <f>TEXT(ROUND(VLOOKUP('Perpetual Pricing (2)'!$D$2,XE!$M$5:$N$6,2,FALSE)*BASE!D65*VLOOKUP('Perpetual Pricing (2)'!$D$1,XE!$A:$F,6,FALSE)* (HLOOKUP($D$3,PARTNERPROGRAM!$D$7:$H$8,2,FALSE)),VLOOKUP('Perpetual Pricing (2)'!$D$1,XE!$A:$H,8,FALSE)),VLOOKUP('Perpetual Pricing (2)'!$D$1,XE!$A:$G,7,FALSE))</f>
        <v>401,800</v>
      </c>
      <c r="C23" t="str">
        <f t="shared" si="0"/>
        <v>CHF</v>
      </c>
    </row>
    <row r="24" spans="1:3" ht="12.75" customHeight="1">
      <c r="A24" s="42" t="str">
        <f>CONCATENATE(LEFT(BASE!E74,6),VLOOKUP('Perpetual Pricing (2)'!$D$1,XE!$A:$C,3,FALSE),RIGHT(BASE!E74,9))</f>
        <v>QBUS00EUPC0100ZZZ</v>
      </c>
      <c r="B24" s="85" t="str">
        <f>TEXT(ROUND(BASE!D65*VLOOKUP('Perpetual Pricing (2)'!$D$1,XE!$A:$F,6,FALSE)*VLOOKUP('Perpetual Pricing (2)'!$D$1,XE!$A:$L,12,FALSE)*(HLOOKUP($D$3,PARTNERPROGRAM!$D$7:$H$9,3,FALSE)),VLOOKUP('Perpetual Pricing (2)'!$D$1,XE!$A:$H,8,FALSE)),VLOOKUP('Perpetual Pricing (2)'!D$1,XE!$A:$G,7,FALSE))</f>
        <v>348,300</v>
      </c>
      <c r="C24" t="str">
        <f t="shared" si="0"/>
        <v>CHF</v>
      </c>
    </row>
    <row r="25" spans="1:3">
      <c r="A25" s="42" t="str">
        <f>CONCATENATE(LEFT(BASE!E83,6),VLOOKUP('Perpetual Pricing (2)'!$D$1,XE!$A:$C,3,FALSE),MID(BASE!E83,9,1),IF('Perpetual Pricing (2)'!$D$2="Standard","S","G"),RIGHT(BASE!E83,7))</f>
        <v>KXDW00EUPG0100ZZZ</v>
      </c>
      <c r="B25" s="222" t="str">
        <f>TEXT(ROUND(VLOOKUP('Perpetual Pricing (2)'!$D$2,XE!$M$5:$N$6,2,FALSE)*BASE!D83*VLOOKUP('Perpetual Pricing (2)'!$D$1,XE!$A:$F,6,FALSE)* (HLOOKUP($D$3,PARTNERPROGRAM!$D$7:$H$8,2,FALSE)),VLOOKUP('Perpetual Pricing (2)'!$D$1,XE!$A:$H,8,FALSE)),VLOOKUP('Perpetual Pricing (2)'!$D$1,XE!$A:$G,7,FALSE))</f>
        <v>73,200</v>
      </c>
      <c r="C25" t="str">
        <f t="shared" si="0"/>
        <v>CHF</v>
      </c>
    </row>
    <row r="26" spans="1:3">
      <c r="A26" s="42" t="str">
        <f>CONCATENATE(LEFT(BASE!E84,6),VLOOKUP('Perpetual Pricing (2)'!$D$1,XE!$A:$C,3,FALSE),MID(BASE!E84,9,1),IF('Perpetual Pricing (2)'!$D$2="Standard","S","G"),RIGHT(BASE!E84,7))</f>
        <v>KXDW00EUPG0100ZZA</v>
      </c>
      <c r="B26" s="222" t="str">
        <f>TEXT(ROUND(VLOOKUP('Perpetual Pricing (2)'!$D$2,XE!$M$5:$N$6,2,FALSE)*BASE!D84*VLOOKUP('Perpetual Pricing (2)'!$D$1,XE!$A:$F,6,FALSE)* (HLOOKUP($D$3,PARTNERPROGRAM!$D$7:$H$8,2,FALSE)),VLOOKUP('Perpetual Pricing (2)'!$D$1,XE!$A:$H,8,FALSE)),VLOOKUP('Perpetual Pricing (2)'!$D$1,XE!$A:$G,7,FALSE))</f>
        <v>66,600</v>
      </c>
      <c r="C26" t="str">
        <f t="shared" si="0"/>
        <v>CHF</v>
      </c>
    </row>
    <row r="27" spans="1:3">
      <c r="A27" s="42" t="str">
        <f>CONCATENATE(LEFT(BASE!E85,6),VLOOKUP('Perpetual Pricing (2)'!$D$1,XE!$A:$C,3,FALSE),MID(BASE!E85,9,1),IF('Perpetual Pricing (2)'!$D$2="Standard","S","G"),RIGHT(BASE!E85,7))</f>
        <v>KXDW00EUPG0100ZZB</v>
      </c>
      <c r="B27" s="222" t="str">
        <f>TEXT(ROUND(VLOOKUP('Perpetual Pricing (2)'!$D$2,XE!$M$5:$N$6,2,FALSE)*BASE!D85*VLOOKUP('Perpetual Pricing (2)'!$D$1,XE!$A:$F,6,FALSE)* (HLOOKUP($D$3,PARTNERPROGRAM!$D$7:$H$8,2,FALSE)),VLOOKUP('Perpetual Pricing (2)'!$D$1,XE!$A:$H,8,FALSE)),VLOOKUP('Perpetual Pricing (2)'!$D$1,XE!$A:$G,7,FALSE))</f>
        <v>56,100</v>
      </c>
      <c r="C27" t="str">
        <f t="shared" si="0"/>
        <v>CHF</v>
      </c>
    </row>
    <row r="28" spans="1:3">
      <c r="A28" s="42" t="str">
        <f>CONCATENATE(LEFT(BASE!E86,6),VLOOKUP('Perpetual Pricing (2)'!$D$1,XE!$A:$C,3,FALSE),MID(BASE!E86,9,1),IF('Perpetual Pricing (2)'!$D$2="Standard","S","G"),RIGHT(BASE!E86,7))</f>
        <v>KXDW00EUPG0100ZZC</v>
      </c>
      <c r="B28" s="222" t="str">
        <f>TEXT(ROUND(VLOOKUP('Perpetual Pricing (2)'!$D$2,XE!$M$5:$N$6,2,FALSE)*BASE!D86*VLOOKUP('Perpetual Pricing (2)'!$D$1,XE!$A:$F,6,FALSE)* (HLOOKUP($D$3,PARTNERPROGRAM!$D$7:$H$8,2,FALSE)),VLOOKUP('Perpetual Pricing (2)'!$D$1,XE!$A:$H,8,FALSE)),VLOOKUP('Perpetual Pricing (2)'!$D$1,XE!$A:$G,7,FALSE))</f>
        <v>45,600</v>
      </c>
      <c r="C28" t="str">
        <f t="shared" si="0"/>
        <v>CHF</v>
      </c>
    </row>
    <row r="29" spans="1:3">
      <c r="A29" s="42" t="str">
        <f>CONCATENATE(LEFT(BASE!E87,6),VLOOKUP('Perpetual Pricing (2)'!$D$1,XE!$A:$C,3,FALSE),MID(BASE!E87,9,1),IF('Perpetual Pricing (2)'!$D$2="Standard","S","G"),RIGHT(BASE!E87,7))</f>
        <v>KXDW00EUPG0300ZZZ</v>
      </c>
      <c r="B29" s="222" t="str">
        <f>TEXT(ROUND(VLOOKUP('Perpetual Pricing (2)'!$D$2,XE!$M$5:$N$6,2,FALSE)*BASE!D87*VLOOKUP('Perpetual Pricing (2)'!$D$1,XE!$A:$F,6,FALSE)* (HLOOKUP($D$3,PARTNERPROGRAM!$D$7:$H$8,2,FALSE)),VLOOKUP('Perpetual Pricing (2)'!$D$1,XE!$A:$H,8,FALSE)),VLOOKUP('Perpetual Pricing (2)'!$D$1,XE!$A:$G,7,FALSE))</f>
        <v>171,200</v>
      </c>
      <c r="C29" t="str">
        <f t="shared" si="0"/>
        <v>CHF</v>
      </c>
    </row>
    <row r="30" spans="1:3" ht="12.75" customHeight="1">
      <c r="A30" s="42" t="str">
        <f>CONCATENATE(LEFT(BASE!E96,6),VLOOKUP('Perpetual Pricing (2)'!$D$1,XE!$A:$C,3,FALSE),RIGHT(BASE!E96,9))</f>
        <v>KXDW00EUPC0100ZZZ</v>
      </c>
      <c r="B30" s="85" t="str">
        <f>TEXT(ROUND(BASE!D83*VLOOKUP('Perpetual Pricing (2)'!$D$1,XE!$A:$F,6,FALSE)*VLOOKUP('Perpetual Pricing (2)'!$D$1,XE!$A:$L,12,FALSE)*(HLOOKUP($D$3,PARTNERPROGRAM!$D$7:$H$9,3,FALSE)),VLOOKUP('Perpetual Pricing (2)'!$D$1,XE!$A:$H,8,FALSE)),VLOOKUP('Perpetual Pricing (2)'!D$1,XE!$A:$G,7,FALSE))</f>
        <v>63,400</v>
      </c>
      <c r="C30" t="str">
        <f t="shared" si="0"/>
        <v>CHF</v>
      </c>
    </row>
    <row r="31" spans="1:3">
      <c r="A31" s="42" t="str">
        <f>CONCATENATE(LEFT(BASE!E97,6),VLOOKUP('Perpetual Pricing (2)'!$D$1,XE!$A:$C,3,FALSE),RIGHT(BASE!E97,9))</f>
        <v>KXDW00EUPC0100ZZA</v>
      </c>
      <c r="B31" s="85" t="str">
        <f>TEXT(ROUND(BASE!D84*VLOOKUP('Perpetual Pricing (2)'!$D$1,XE!$A:$F,6,FALSE)*VLOOKUP('Perpetual Pricing (2)'!$D$1,XE!$A:$L,12,FALSE)*(HLOOKUP($D$3,PARTNERPROGRAM!$D$7:$H$9,3,FALSE)),VLOOKUP('Perpetual Pricing (2)'!$D$1,XE!$A:$H,8,FALSE)),VLOOKUP('Perpetual Pricing (2)'!D$1,XE!$A:$G,7,FALSE))</f>
        <v>57,700</v>
      </c>
      <c r="C31" t="str">
        <f t="shared" si="0"/>
        <v>CHF</v>
      </c>
    </row>
    <row r="32" spans="1:3">
      <c r="A32" s="42" t="str">
        <f>CONCATENATE(LEFT(BASE!E98,6),VLOOKUP('Perpetual Pricing (2)'!$D$1,XE!$A:$C,3,FALSE),RIGHT(BASE!E98,9))</f>
        <v>KXDW00EUPC0100ZZB</v>
      </c>
      <c r="B32" s="85" t="str">
        <f>TEXT(ROUND(BASE!D85*VLOOKUP('Perpetual Pricing (2)'!$D$1,XE!$A:$F,6,FALSE)*VLOOKUP('Perpetual Pricing (2)'!$D$1,XE!$A:$L,12,FALSE)*(HLOOKUP($D$3,PARTNERPROGRAM!$D$7:$H$9,3,FALSE)),VLOOKUP('Perpetual Pricing (2)'!$D$1,XE!$A:$H,8,FALSE)),VLOOKUP('Perpetual Pricing (2)'!D$1,XE!$A:$G,7,FALSE))</f>
        <v>48,600</v>
      </c>
      <c r="C32" t="str">
        <f t="shared" si="0"/>
        <v>CHF</v>
      </c>
    </row>
    <row r="33" spans="1:3">
      <c r="A33" s="42" t="str">
        <f>CONCATENATE(LEFT(BASE!E99,6),VLOOKUP('Perpetual Pricing (2)'!$D$1,XE!$A:$C,3,FALSE),RIGHT(BASE!E99,9))</f>
        <v>KXDW00EUPC0100ZZC</v>
      </c>
      <c r="B33" s="85" t="str">
        <f>TEXT(ROUND(BASE!D86*VLOOKUP('Perpetual Pricing (2)'!$D$1,XE!$A:$F,6,FALSE)*VLOOKUP('Perpetual Pricing (2)'!$D$1,XE!$A:$L,12,FALSE)*(HLOOKUP($D$3,PARTNERPROGRAM!$D$7:$H$9,3,FALSE)),VLOOKUP('Perpetual Pricing (2)'!$D$1,XE!$A:$H,8,FALSE)),VLOOKUP('Perpetual Pricing (2)'!D$1,XE!$A:$G,7,FALSE))</f>
        <v>39,500</v>
      </c>
      <c r="C33" t="str">
        <f t="shared" si="0"/>
        <v>CHF</v>
      </c>
    </row>
    <row r="34" spans="1:3" ht="12.75" customHeight="1">
      <c r="A34" s="42" t="str">
        <f>CONCATENATE(LEFT(BASE!E109,6),VLOOKUP('Perpetual Pricing (2)'!$D$1,XE!$A:$C,3,FALSE),MID(BASE!E109,9,1),IF('Perpetual Pricing (2)'!$D$2="Standard","S","G"),RIGHT(BASE!E109,7))</f>
        <v>XESS00EUPG0100ZZZ</v>
      </c>
      <c r="B34" s="85" t="str">
        <f>TEXT(ROUND(VLOOKUP('Perpetual Pricing (2)'!$D$2,XE!$M$5:$N$6,2,FALSE)*BASE!D109*VLOOKUP('Perpetual Pricing (2)'!$D$1,XE!$A:$F,6,FALSE)* (HLOOKUP($D$3,PARTNERPROGRAM!$D$7:$H$8,2,FALSE)),VLOOKUP('Perpetual Pricing (2)'!$D$1,XE!$A:$H,8,FALSE)),VLOOKUP('Perpetual Pricing (2)'!$D$1,XE!$A:$G,7,FALSE))</f>
        <v>1167,500</v>
      </c>
      <c r="C34" t="str">
        <f t="shared" si="0"/>
        <v>CHF</v>
      </c>
    </row>
    <row r="35" spans="1:3" ht="12.75" customHeight="1">
      <c r="A35" s="42" t="str">
        <f>CONCATENATE(LEFT(BASE!E110,6),VLOOKUP('Perpetual Pricing (2)'!$D$1,XE!$A:$C,3,FALSE),MID(BASE!E110,9,1),IF('Perpetual Pricing (2)'!$D$2="Standard","S","G"),RIGHT(BASE!E110,7))</f>
        <v>XSTD00EUPG0100ZZZ</v>
      </c>
      <c r="B35" s="85" t="str">
        <f>TEXT(ROUND(VLOOKUP('Perpetual Pricing (2)'!$D$2,XE!$M$5:$N$6,2,FALSE)*BASE!D110*VLOOKUP('Perpetual Pricing (2)'!$D$1,XE!$A:$F,6,FALSE)* (HLOOKUP($D$3,PARTNERPROGRAM!$D$7:$H$8,2,FALSE)),VLOOKUP('Perpetual Pricing (2)'!$D$1,XE!$A:$H,8,FALSE)),VLOOKUP('Perpetual Pricing (2)'!$D$1,XE!$A:$G,7,FALSE))</f>
        <v>1240,700</v>
      </c>
      <c r="C35" t="str">
        <f t="shared" si="0"/>
        <v>CHF</v>
      </c>
    </row>
    <row r="36" spans="1:3">
      <c r="A36" s="42" t="str">
        <f>CONCATENATE(LEFT(BASE!E111,6),VLOOKUP('Perpetual Pricing (2)'!$D$1,XE!$A:$C,3,FALSE),MID(BASE!E111,9,1),IF('Perpetual Pricing (2)'!$D$2="Standard","S","G"),RIGHT(BASE!E111,7))</f>
        <v>XEUM00EUUG0100ZPZ</v>
      </c>
      <c r="B36" s="85" t="str">
        <f>TEXT(ROUND(VLOOKUP('Perpetual Pricing (2)'!$D$2,XE!$M$5:$N$6,2,FALSE)*BASE!D111*VLOOKUP('Perpetual Pricing (2)'!$D$1,XE!$A:$F,6,FALSE)* (HLOOKUP($D$3,PARTNERPROGRAM!$D$7:$H$8,2,FALSE)),VLOOKUP('Perpetual Pricing (2)'!$D$1,XE!$A:$H,8,FALSE)),VLOOKUP('Perpetual Pricing (2)'!$D$1,XE!$A:$G,7,FALSE))</f>
        <v>3941,600</v>
      </c>
      <c r="C36" t="str">
        <f t="shared" si="0"/>
        <v>CHF</v>
      </c>
    </row>
    <row r="37" spans="1:3" ht="12.75" customHeight="1">
      <c r="A37" s="42" t="str">
        <f>CONCATENATE(LEFT(BASE!E122,6),VLOOKUP('Perpetual Pricing (2)'!$D$1,XE!$A:$C,3,FALSE),RIGHT(BASE!E122,9))</f>
        <v>XESS00EUPC0100ZZZ</v>
      </c>
      <c r="B37" s="85" t="str">
        <f>TEXT(ROUND(BASE!D109*VLOOKUP('Perpetual Pricing (2)'!$D$1,XE!$A:$F,6,FALSE)*VLOOKUP('Perpetual Pricing (2)'!$D$1,XE!$A:$L,12,FALSE)*(HLOOKUP($D$3,PARTNERPROGRAM!$D$7:$H$9,3,FALSE)),VLOOKUP('Perpetual Pricing (2)'!$D$1,XE!$A:$H,8,FALSE)),VLOOKUP('Perpetual Pricing (2)'!D$1,XE!$A:$G,7,FALSE))</f>
        <v>1011,800</v>
      </c>
      <c r="C37" t="str">
        <f t="shared" si="0"/>
        <v>CHF</v>
      </c>
    </row>
    <row r="38" spans="1:3" ht="12.75" customHeight="1">
      <c r="A38" s="42" t="str">
        <f>CONCATENATE(LEFT(BASE!E123,6),VLOOKUP('Perpetual Pricing (2)'!$D$1,XE!$A:$C,3,FALSE),RIGHT(BASE!E123,9))</f>
        <v>XSTD00EUPC0100ZZZ</v>
      </c>
      <c r="B38" s="85" t="str">
        <f>TEXT(ROUND(BASE!D110*VLOOKUP('Perpetual Pricing (2)'!$D$1,XE!$A:$F,6,FALSE)*VLOOKUP('Perpetual Pricing (2)'!$D$1,XE!$A:$L,12,FALSE)*(HLOOKUP($D$3,PARTNERPROGRAM!$D$7:$H$9,3,FALSE)),VLOOKUP('Perpetual Pricing (2)'!$D$1,XE!$A:$H,8,FALSE)),VLOOKUP('Perpetual Pricing (2)'!D$1,XE!$A:$G,7,FALSE))</f>
        <v>1075,300</v>
      </c>
      <c r="C38" t="str">
        <f t="shared" si="0"/>
        <v>CHF</v>
      </c>
    </row>
    <row r="39" spans="1:3" ht="12.75" customHeight="1">
      <c r="A39" s="42" t="str">
        <f>CONCATENATE(LEFT(BASE!E132,6),VLOOKUP('Perpetual Pricing (2)'!$D$1,XE!$A:$C,3,FALSE),MID(BASE!E132,9,1),IF('Perpetual Pricing (2)'!$D$2="Standard","S","G"),RIGHT(BASE!E132,7))</f>
        <v>XSVS00EUPG0100ZZZ</v>
      </c>
      <c r="B39" s="85" t="str">
        <f>TEXT(ROUND(VLOOKUP('Perpetual Pricing (2)'!$D$2,XE!$M$5:$N$6,2,FALSE)*BASE!D132*VLOOKUP('Perpetual Pricing (2)'!$D$1,XE!$A:$F,6,FALSE)* (HLOOKUP($D$3,PARTNERPROGRAM!$D$7:$H$8,2,FALSE)),VLOOKUP('Perpetual Pricing (2)'!$D$1,XE!$A:$H,8,FALSE)),VLOOKUP('Perpetual Pricing (2)'!$D$1,XE!$A:$G,7,FALSE))</f>
        <v>289,100</v>
      </c>
      <c r="C39" t="str">
        <f t="shared" si="0"/>
        <v>CHF</v>
      </c>
    </row>
    <row r="40" spans="1:3" ht="12.75" customHeight="1">
      <c r="A40" s="42" t="str">
        <f>CONCATENATE(LEFT(BASE!E133,6),VLOOKUP('Perpetual Pricing (2)'!$D$1,XE!$A:$C,3,FALSE),MID(BASE!E133,9,1),IF('Perpetual Pricing (2)'!$D$2="Standard","S","G"),RIGHT(BASE!E133,7))</f>
        <v>XSVS00EUPG0300ZZZ</v>
      </c>
      <c r="B40" s="85" t="str">
        <f>TEXT(ROUND(VLOOKUP('Perpetual Pricing (2)'!$D$2,XE!$M$5:$N$6,2,FALSE)*BASE!D133*VLOOKUP('Perpetual Pricing (2)'!$D$1,XE!$A:$F,6,FALSE)* (HLOOKUP($D$3,PARTNERPROGRAM!$D$7:$H$8,2,FALSE)),VLOOKUP('Perpetual Pricing (2)'!$D$1,XE!$A:$H,8,FALSE)),VLOOKUP('Perpetual Pricing (2)'!$D$1,XE!$A:$G,7,FALSE))</f>
        <v>728,300</v>
      </c>
      <c r="C40" t="str">
        <f t="shared" si="0"/>
        <v>CHF</v>
      </c>
    </row>
    <row r="41" spans="1:3" ht="12.75" customHeight="1">
      <c r="A41" s="42" t="str">
        <f>CONCATENATE(LEFT(BASE!E134,6),VLOOKUP('Perpetual Pricing (2)'!$D$1,XE!$A:$C,3,FALSE),MID(BASE!E134,9,1),IF('Perpetual Pricing (2)'!$D$2="Standard","S","G"),RIGHT(BASE!E134,7))</f>
        <v>XSVS00EUPG1000ZZZ</v>
      </c>
      <c r="B41" s="85" t="str">
        <f>TEXT(ROUND(VLOOKUP('Perpetual Pricing (2)'!$D$2,XE!$M$5:$N$6,2,FALSE)*BASE!D134*VLOOKUP('Perpetual Pricing (2)'!$D$1,XE!$A:$F,6,FALSE)* (HLOOKUP($D$3,PARTNERPROGRAM!$D$7:$H$8,2,FALSE)),VLOOKUP('Perpetual Pricing (2)'!$D$1,XE!$A:$H,8,FALSE)),VLOOKUP('Perpetual Pricing (2)'!$D$1,XE!$A:$G,7,FALSE))</f>
        <v>1753,100</v>
      </c>
      <c r="C41" t="str">
        <f t="shared" si="0"/>
        <v>CHF</v>
      </c>
    </row>
    <row r="42" spans="1:3" ht="12.75" customHeight="1">
      <c r="A42" s="42" t="str">
        <f>CONCATENATE(LEFT(BASE!E147,6),VLOOKUP('Perpetual Pricing (2)'!$D$1,XE!$A:$C,3,FALSE),MID(BASE!E147,9,1),IF('Perpetual Pricing (2)'!$D$2="Standard","S","G"),RIGHT(BASE!E147,7))</f>
        <v>XSVW00EUPG0100ZZZ</v>
      </c>
      <c r="B42" s="85" t="str">
        <f>TEXT(ROUND(VLOOKUP('Perpetual Pricing (2)'!$D$2,XE!$M$5:$N$6,2,FALSE)*BASE!D147*VLOOKUP('Perpetual Pricing (2)'!$D$1,XE!$A:$F,6,FALSE)* (HLOOKUP($D$3,PARTNERPROGRAM!$D$7:$H$8,2,FALSE)),VLOOKUP('Perpetual Pricing (2)'!$D$1,XE!$A:$H,8,FALSE)),VLOOKUP('Perpetual Pricing (2)'!$D$1,XE!$A:$G,7,FALSE))</f>
        <v>289,100</v>
      </c>
      <c r="C42" t="str">
        <f t="shared" si="0"/>
        <v>CHF</v>
      </c>
    </row>
    <row r="43" spans="1:3" ht="12.75" customHeight="1">
      <c r="A43" s="42" t="str">
        <f>CONCATENATE(LEFT(BASE!E148,6),VLOOKUP('Perpetual Pricing (2)'!$D$1,XE!$A:$C,3,FALSE),MID(BASE!E148,9,1),IF('Perpetual Pricing (2)'!$D$2="Standard","S","G"),RIGHT(BASE!E148,7))</f>
        <v>XSVW00EUPG0300ZZZ</v>
      </c>
      <c r="B43" s="85" t="str">
        <f>TEXT(ROUND(VLOOKUP('Perpetual Pricing (2)'!$D$2,XE!$M$5:$N$6,2,FALSE)*BASE!D148*VLOOKUP('Perpetual Pricing (2)'!$D$1,XE!$A:$F,6,FALSE)* (HLOOKUP($D$3,PARTNERPROGRAM!$D$7:$H$8,2,FALSE)),VLOOKUP('Perpetual Pricing (2)'!$D$1,XE!$A:$H,8,FALSE)),VLOOKUP('Perpetual Pricing (2)'!$D$1,XE!$A:$G,7,FALSE))</f>
        <v>728,300</v>
      </c>
      <c r="C43" t="str">
        <f t="shared" si="0"/>
        <v>CHF</v>
      </c>
    </row>
    <row r="44" spans="1:3" ht="12.75" customHeight="1">
      <c r="A44" s="42" t="str">
        <f>CONCATENATE(LEFT(BASE!E149,6),VLOOKUP('Perpetual Pricing (2)'!$D$1,XE!$A:$C,3,FALSE),MID(BASE!E149,9,1),IF('Perpetual Pricing (2)'!$D$2="Standard","S","G"),RIGHT(BASE!E149,7))</f>
        <v>XSVW00EUPG1000ZZZ</v>
      </c>
      <c r="B44" s="85" t="str">
        <f>TEXT(ROUND(VLOOKUP('Perpetual Pricing (2)'!$D$2,XE!$M$5:$N$6,2,FALSE)*BASE!D149*VLOOKUP('Perpetual Pricing (2)'!$D$1,XE!$A:$F,6,FALSE)* (HLOOKUP($D$3,PARTNERPROGRAM!$D$7:$H$8,2,FALSE)),VLOOKUP('Perpetual Pricing (2)'!$D$1,XE!$A:$H,8,FALSE)),VLOOKUP('Perpetual Pricing (2)'!$D$1,XE!$A:$G,7,FALSE))</f>
        <v>1753,100</v>
      </c>
      <c r="C44" t="str">
        <f t="shared" si="0"/>
        <v>CHF</v>
      </c>
    </row>
    <row r="45" spans="1:3" ht="12.75" customHeight="1">
      <c r="A45" s="42" t="str">
        <f>CONCATENATE(LEFT(BASE!E163,6),VLOOKUP('Perpetual Pricing (2)'!$D$1,XE!$A:$C,3,FALSE),RIGHT(BASE!E163,9))</f>
        <v>XSVS00EUPC0100ZZZ</v>
      </c>
      <c r="B45" s="85" t="str">
        <f>TEXT(ROUND(BASE!D147*VLOOKUP('Perpetual Pricing (2)'!$D$1,XE!$A:$F,6,FALSE)*VLOOKUP('Perpetual Pricing (2)'!$D$1,XE!$A:$L,12,FALSE)*(HLOOKUP($D$3,PARTNERPROGRAM!$D$7:$H$9,3,FALSE)),VLOOKUP('Perpetual Pricing (2)'!$D$1,XE!$A:$H,8,FALSE)),VLOOKUP('Perpetual Pricing (2)'!D$1,XE!$A:$G,7,FALSE))</f>
        <v>250,600</v>
      </c>
      <c r="C45" t="str">
        <f t="shared" si="0"/>
        <v>CHF</v>
      </c>
    </row>
    <row r="46" spans="1:3" ht="12.75" customHeight="1">
      <c r="A46" s="42" t="str">
        <f>CONCATENATE(LEFT(BASE!E164,6),VLOOKUP('Perpetual Pricing (2)'!$D$1,XE!$A:$C,3,FALSE),RIGHT(BASE!E164,9))</f>
        <v>XSVS00EUPC0300ZZZ</v>
      </c>
      <c r="B46" s="85" t="str">
        <f>TEXT(ROUND(BASE!D148*VLOOKUP('Perpetual Pricing (2)'!$D$1,XE!$A:$F,6,FALSE)*VLOOKUP('Perpetual Pricing (2)'!$D$1,XE!$A:$L,12,FALSE)*(HLOOKUP($D$3,PARTNERPROGRAM!$D$7:$H$9,3,FALSE)),VLOOKUP('Perpetual Pricing (2)'!$D$1,XE!$A:$H,8,FALSE)),VLOOKUP('Perpetual Pricing (2)'!D$1,XE!$A:$G,7,FALSE))</f>
        <v>631,200</v>
      </c>
      <c r="C46" t="str">
        <f t="shared" si="0"/>
        <v>CHF</v>
      </c>
    </row>
    <row r="47" spans="1:3" ht="12.75" customHeight="1">
      <c r="A47" s="42" t="str">
        <f>CONCATENATE(LEFT(BASE!E165,6),VLOOKUP('Perpetual Pricing (2)'!$D$1,XE!$A:$C,3,FALSE),RIGHT(BASE!E165,9))</f>
        <v>XSVS00EUPC1000ZZZ</v>
      </c>
      <c r="B47" s="85" t="str">
        <f>TEXT(ROUND(BASE!D149*VLOOKUP('Perpetual Pricing (2)'!$D$1,XE!$A:$F,6,FALSE)*VLOOKUP('Perpetual Pricing (2)'!$D$1,XE!$A:$L,12,FALSE)*(HLOOKUP($D$3,PARTNERPROGRAM!$D$7:$H$9,3,FALSE)),VLOOKUP('Perpetual Pricing (2)'!$D$1,XE!$A:$H,8,FALSE)),VLOOKUP('Perpetual Pricing (2)'!D$1,XE!$A:$G,7,FALSE))</f>
        <v>1519,300</v>
      </c>
      <c r="C47" t="str">
        <f t="shared" si="0"/>
        <v>CHF</v>
      </c>
    </row>
    <row r="48" spans="1:3" ht="12.75" customHeight="1">
      <c r="A48" s="42" t="str">
        <f>CONCATENATE(LEFT(BASE!E177,6),VLOOKUP('Perpetual Pricing (2)'!$D$1,XE!$A:$C,3,FALSE),RIGHT(BASE!E177,9))</f>
        <v>XSVW00EUPC0100ZZZ</v>
      </c>
      <c r="B48" s="85" t="str">
        <f>B45</f>
        <v>250,600</v>
      </c>
      <c r="C48" t="str">
        <f t="shared" si="0"/>
        <v>CHF</v>
      </c>
    </row>
    <row r="49" spans="1:3" ht="12.75" customHeight="1">
      <c r="A49" s="42" t="str">
        <f>CONCATENATE(LEFT(BASE!E178,6),VLOOKUP('Perpetual Pricing (2)'!$D$1,XE!$A:$C,3,FALSE),RIGHT(BASE!E178,9))</f>
        <v>XSVW00EUPC0300ZZZ</v>
      </c>
      <c r="B49" s="85" t="str">
        <f>B46</f>
        <v>631,200</v>
      </c>
      <c r="C49" t="str">
        <f t="shared" si="0"/>
        <v>CHF</v>
      </c>
    </row>
    <row r="50" spans="1:3" ht="12.75" customHeight="1">
      <c r="A50" s="42" t="str">
        <f>CONCATENATE(LEFT(BASE!E179,6),VLOOKUP('Perpetual Pricing (2)'!$D$1,XE!$A:$C,3,FALSE),RIGHT(BASE!E179,9))</f>
        <v>XSVW00EUPC1000ZZZ</v>
      </c>
      <c r="B50" s="85" t="str">
        <f>B47</f>
        <v>1519,300</v>
      </c>
      <c r="C50" t="str">
        <f t="shared" si="0"/>
        <v>CHF</v>
      </c>
    </row>
    <row r="51" spans="1:3" ht="12.75" customHeight="1">
      <c r="A51" s="42" t="str">
        <f>CONCATENATE(LEFT(BASE!E190,6),VLOOKUP('Perpetual Pricing (2)'!$D$1,XE!$A:$C,3,FALSE),MID(BASE!E190,9,1),IF('Perpetual Pricing (2)'!$D$2="Standard","S","G"),RIGHT(BASE!E190,7))</f>
        <v>KXWK00EUPG0600ZZZ</v>
      </c>
      <c r="B51" s="85" t="str">
        <f>TEXT(ROUND(VLOOKUP('Perpetual Pricing (2)'!$D$2,XE!$M$5:$N$6,2,FALSE)*BASE!D190*VLOOKUP('Perpetual Pricing (2)'!$D$1,XE!$A:$F,6,FALSE)* (HLOOKUP($D$3,PARTNERPROGRAM!$D$7:$H$8,2,FALSE)),VLOOKUP('Perpetual Pricing (2)'!$D$1,XE!$A:$H,8,FALSE)),VLOOKUP('Perpetual Pricing (2)'!$D$1,XE!$A:$G,7,FALSE))</f>
        <v>187,600</v>
      </c>
      <c r="C51" t="str">
        <f t="shared" si="0"/>
        <v>CHF</v>
      </c>
    </row>
    <row r="52" spans="1:3" ht="12.75" customHeight="1">
      <c r="A52" s="42" t="str">
        <f>CONCATENATE(LEFT(BASE!E191,6),VLOOKUP('Perpetual Pricing (2)'!$D$1,XE!$A:$C,3,FALSE),MID(BASE!E191,9,1),IF('Perpetual Pricing (2)'!$D$2="Standard","S","G"),RIGHT(BASE!E191,7))</f>
        <v>KXWK00EUPG1200ZZZ</v>
      </c>
      <c r="B52" s="85" t="str">
        <f>TEXT(ROUND(VLOOKUP('Perpetual Pricing (2)'!$D$2,XE!$M$5:$N$6,2,FALSE)*BASE!D191*VLOOKUP('Perpetual Pricing (2)'!$D$1,XE!$A:$F,6,FALSE)* (HLOOKUP($D$3,PARTNERPROGRAM!$D$7:$H$8,2,FALSE)),VLOOKUP('Perpetual Pricing (2)'!$D$1,XE!$A:$H,8,FALSE)),VLOOKUP('Perpetual Pricing (2)'!$D$1,XE!$A:$G,7,FALSE))</f>
        <v>357,00</v>
      </c>
      <c r="C52" t="str">
        <f t="shared" si="0"/>
        <v>CHF</v>
      </c>
    </row>
    <row r="53" spans="1:3" ht="12.75" customHeight="1">
      <c r="A53" s="42" t="str">
        <f>CONCATENATE(LEFT(BASE!E192,6),VLOOKUP('Perpetual Pricing (2)'!$D$1,XE!$A:$C,3,FALSE),MID(BASE!E192,9,1),IF('Perpetual Pricing (2)'!$D$2="Standard","S","G"),RIGHT(BASE!E192,7))</f>
        <v>KXWK00EUPG2400ZZZ</v>
      </c>
      <c r="B53" s="85" t="str">
        <f>TEXT(ROUND(VLOOKUP('Perpetual Pricing (2)'!$D$2,XE!$M$5:$N$6,2,FALSE)*BASE!D192*VLOOKUP('Perpetual Pricing (2)'!$D$1,XE!$A:$F,6,FALSE)* (HLOOKUP($D$3,PARTNERPROGRAM!$D$7:$H$8,2,FALSE)),VLOOKUP('Perpetual Pricing (2)'!$D$1,XE!$A:$H,8,FALSE)),VLOOKUP('Perpetual Pricing (2)'!$D$1,XE!$A:$G,7,FALSE))</f>
        <v>682,00</v>
      </c>
      <c r="C53" t="str">
        <f t="shared" si="0"/>
        <v>CHF</v>
      </c>
    </row>
    <row r="54" spans="1:3" ht="12.75" customHeight="1">
      <c r="A54" s="42" t="str">
        <f>CONCATENATE(LEFT(BASE!E193,6),VLOOKUP('Perpetual Pricing (2)'!$D$1,XE!$A:$C,3,FALSE),MID(BASE!E193,9,1),IF('Perpetual Pricing (2)'!$D$2="Standard","S","G"),RIGHT(BASE!E193,7))</f>
        <v>KXWK00EUPG5000ZZZ</v>
      </c>
      <c r="B54" s="85" t="str">
        <f>TEXT(ROUND(VLOOKUP('Perpetual Pricing (2)'!$D$2,XE!$M$5:$N$6,2,FALSE)*BASE!D193*VLOOKUP('Perpetual Pricing (2)'!$D$1,XE!$A:$F,6,FALSE)* (HLOOKUP($D$3,PARTNERPROGRAM!$D$7:$H$8,2,FALSE)),VLOOKUP('Perpetual Pricing (2)'!$D$1,XE!$A:$H,8,FALSE)),VLOOKUP('Perpetual Pricing (2)'!$D$1,XE!$A:$G,7,FALSE))</f>
        <v>1262,500</v>
      </c>
      <c r="C54" t="str">
        <f t="shared" si="0"/>
        <v>CHF</v>
      </c>
    </row>
    <row r="55" spans="1:3">
      <c r="A55" s="42" t="str">
        <f>CONCATENATE(LEFT(BASE!E202,6),VLOOKUP('Perpetual Pricing (2)'!$D$1,XE!$A:$C,3,FALSE),MID(BASE!E202,9,1),IF('Perpetual Pricing (2)'!$D$2="Standard","S","G"),RIGHT(BASE!E202,7))</f>
        <v>SSPS50EUPG0100ZZZ</v>
      </c>
      <c r="B55" s="85" t="str">
        <f>TEXT(ROUND(VLOOKUP('Perpetual Pricing (2)'!$D$2,XE!$M$5:$N$6,2,FALSE)*BASE!D202*VLOOKUP('Perpetual Pricing (2)'!$D$1,XE!$A:$F,6,FALSE)* (HLOOKUP($D$3,PARTNERPROGRAM!$D$7:$H$8,2,FALSE)),VLOOKUP('Perpetual Pricing (2)'!$D$1,XE!$A:$H,8,FALSE)),VLOOKUP('Perpetual Pricing (2)'!$D$1,XE!$A:$G,7,FALSE))</f>
        <v>801,500</v>
      </c>
      <c r="C55" t="str">
        <f t="shared" si="0"/>
        <v>CHF</v>
      </c>
    </row>
    <row r="56" spans="1:3">
      <c r="A56" s="42" t="str">
        <f>CONCATENATE(LEFT(BASE!E203,6),VLOOKUP('Perpetual Pricing (2)'!$D$1,XE!$A:$C,3,FALSE),MID(BASE!E203,9,1),IF('Perpetual Pricing (2)'!$D$2="Standard","S","G"),RIGHT(BASE!E203,7))</f>
        <v>SSPS50EUPG0100ZZA</v>
      </c>
      <c r="B56" s="85" t="str">
        <f>TEXT(ROUND(VLOOKUP('Perpetual Pricing (2)'!$D$2,XE!$M$5:$N$6,2,FALSE)*BASE!D203*VLOOKUP('Perpetual Pricing (2)'!$D$1,XE!$A:$F,6,FALSE)* (HLOOKUP($D$3,PARTNERPROGRAM!$D$7:$H$8,2,FALSE)),VLOOKUP('Perpetual Pricing (2)'!$D$1,XE!$A:$H,8,FALSE)),VLOOKUP('Perpetual Pricing (2)'!$D$1,XE!$A:$G,7,FALSE))</f>
        <v>729,400</v>
      </c>
      <c r="C56" t="str">
        <f t="shared" si="0"/>
        <v>CHF</v>
      </c>
    </row>
    <row r="57" spans="1:3">
      <c r="A57" s="42" t="str">
        <f>CONCATENATE(LEFT(BASE!E204,6),VLOOKUP('Perpetual Pricing (2)'!$D$1,XE!$A:$C,3,FALSE),MID(BASE!E204,9,1),IF('Perpetual Pricing (2)'!$D$2="Standard","S","G"),RIGHT(BASE!E204,7))</f>
        <v>SSPS50EUPG0100ZZB</v>
      </c>
      <c r="B57" s="85" t="str">
        <f>TEXT(ROUND(VLOOKUP('Perpetual Pricing (2)'!$D$2,XE!$M$5:$N$6,2,FALSE)*BASE!D204*VLOOKUP('Perpetual Pricing (2)'!$D$1,XE!$A:$F,6,FALSE)* (HLOOKUP($D$3,PARTNERPROGRAM!$D$7:$H$8,2,FALSE)),VLOOKUP('Perpetual Pricing (2)'!$D$1,XE!$A:$H,8,FALSE)),VLOOKUP('Perpetual Pricing (2)'!$D$1,XE!$A:$G,7,FALSE))</f>
        <v>614,800</v>
      </c>
      <c r="C57" t="str">
        <f t="shared" si="0"/>
        <v>CHF</v>
      </c>
    </row>
    <row r="58" spans="1:3">
      <c r="A58" s="42" t="str">
        <f>CONCATENATE(LEFT(BASE!E205,6),VLOOKUP('Perpetual Pricing (2)'!$D$1,XE!$A:$C,3,FALSE),MID(BASE!E205,9,1),IF('Perpetual Pricing (2)'!$D$2="Standard","S","G"),RIGHT(BASE!E205,7))</f>
        <v>SSPS50EUPG0100ZZC</v>
      </c>
      <c r="B58" s="85" t="str">
        <f>TEXT(ROUND(VLOOKUP('Perpetual Pricing (2)'!$D$2,XE!$M$5:$N$6,2,FALSE)*BASE!D205*VLOOKUP('Perpetual Pricing (2)'!$D$1,XE!$A:$F,6,FALSE)* (HLOOKUP($D$3,PARTNERPROGRAM!$D$7:$H$8,2,FALSE)),VLOOKUP('Perpetual Pricing (2)'!$D$1,XE!$A:$H,8,FALSE)),VLOOKUP('Perpetual Pricing (2)'!$D$1,XE!$A:$G,7,FALSE))</f>
        <v>499,300</v>
      </c>
      <c r="C58" t="str">
        <f t="shared" si="0"/>
        <v>CHF</v>
      </c>
    </row>
    <row r="59" spans="1:3">
      <c r="A59" s="42" t="str">
        <f>CONCATENATE(LEFT(BASE!E206,6),VLOOKUP('Perpetual Pricing (2)'!$D$1,XE!$A:$C,3,FALSE),MID(BASE!E206,9,1),IF('Perpetual Pricing (2)'!$D$2="Standard","S","G"),RIGHT(BASE!E206,7))</f>
        <v>SUPS50EUUG0100ZPZ</v>
      </c>
      <c r="B59" s="85" t="str">
        <f>TEXT(ROUND(VLOOKUP('Perpetual Pricing (2)'!$D$2,XE!$M$5:$N$6,2,FALSE)*BASE!D206*VLOOKUP('Perpetual Pricing (2)'!$D$1,XE!$A:$F,6,FALSE)* (HLOOKUP($D$3,PARTNERPROGRAM!$D$7:$H$8,2,FALSE)),VLOOKUP('Perpetual Pricing (2)'!$D$1,XE!$A:$H,8,FALSE)),VLOOKUP('Perpetual Pricing (2)'!$D$1,XE!$A:$G,7,FALSE))</f>
        <v>439,200</v>
      </c>
      <c r="C59" t="str">
        <f t="shared" si="0"/>
        <v>CHF</v>
      </c>
    </row>
    <row r="60" spans="1:3">
      <c r="A60" s="42" t="str">
        <f>CONCATENATE(LEFT(BASE!E207,6),VLOOKUP('Perpetual Pricing (2)'!$D$1,XE!$A:$C,3,FALSE),MID(BASE!E207,9,1),IF('Perpetual Pricing (2)'!$D$2="Standard","S","G"),RIGHT(BASE!E207,7))</f>
        <v>SUPP50EUUG0100ZPZ</v>
      </c>
      <c r="B60" s="85" t="str">
        <f>TEXT(ROUND(VLOOKUP('Perpetual Pricing (2)'!$D$2,XE!$M$5:$N$6,2,FALSE)*BASE!D207*VLOOKUP('Perpetual Pricing (2)'!$D$1,XE!$A:$F,6,FALSE)* (HLOOKUP($D$3,PARTNERPROGRAM!$D$7:$H$8,2,FALSE)),VLOOKUP('Perpetual Pricing (2)'!$D$1,XE!$A:$H,8,FALSE)),VLOOKUP('Perpetual Pricing (2)'!$D$1,XE!$A:$G,7,FALSE))</f>
        <v>640,100</v>
      </c>
      <c r="C60" t="str">
        <f t="shared" si="0"/>
        <v>CHF</v>
      </c>
    </row>
    <row r="61" spans="1:3" ht="12.75" customHeight="1">
      <c r="A61" s="42" t="str">
        <f>CONCATENATE(LEFT(BASE!E217,6),VLOOKUP('Perpetual Pricing (2)'!$D$1,XE!$A:$C,3,FALSE),RIGHT(BASE!E217,9))</f>
        <v>SSPS50EUPC0100ZZZ</v>
      </c>
      <c r="B61" s="85" t="str">
        <f>B15</f>
        <v>694,600</v>
      </c>
      <c r="C61" t="str">
        <f t="shared" si="0"/>
        <v>CHF</v>
      </c>
    </row>
    <row r="62" spans="1:3">
      <c r="A62" s="42" t="str">
        <f>CONCATENATE(LEFT(BASE!E218,6),VLOOKUP('Perpetual Pricing (2)'!$D$1,XE!$A:$C,3,FALSE),RIGHT(BASE!E218,9))</f>
        <v>SSPS50EUPC0100ZZA</v>
      </c>
      <c r="B62" s="85" t="str">
        <f>B16</f>
        <v>632,100</v>
      </c>
      <c r="C62" t="str">
        <f t="shared" si="0"/>
        <v>CHF</v>
      </c>
    </row>
    <row r="63" spans="1:3">
      <c r="A63" s="42" t="str">
        <f>CONCATENATE(LEFT(BASE!E219,6),VLOOKUP('Perpetual Pricing (2)'!$D$1,XE!$A:$C,3,FALSE),RIGHT(BASE!E219,9))</f>
        <v>SSPS50EUPC0100ZZB</v>
      </c>
      <c r="B63" s="85" t="str">
        <f>B17</f>
        <v>532,800</v>
      </c>
      <c r="C63" t="str">
        <f t="shared" si="0"/>
        <v>CHF</v>
      </c>
    </row>
    <row r="64" spans="1:3">
      <c r="A64" s="42" t="str">
        <f>CONCATENATE(LEFT(BASE!E220,6),VLOOKUP('Perpetual Pricing (2)'!$D$1,XE!$A:$C,3,FALSE),RIGHT(BASE!E220,9))</f>
        <v>SSPS50EUPC0100ZZC</v>
      </c>
      <c r="B64" s="85" t="str">
        <f>B18</f>
        <v>432,800</v>
      </c>
      <c r="C64" t="str">
        <f t="shared" si="0"/>
        <v>CHF</v>
      </c>
    </row>
    <row r="65" spans="1:3">
      <c r="A65" s="42" t="str">
        <f>CONCATENATE(LEFT(BASE!E231,6),VLOOKUP('Perpetual Pricing (2)'!$D$1,XE!$A:$C,3,FALSE),MID(BASE!E231,9,1),IF('Perpetual Pricing (2)'!$D$2="Standard","S","G"),RIGHT(BASE!E231,7))</f>
        <v>BSBS50EUPG0100ZZZ</v>
      </c>
      <c r="B65" s="85" t="str">
        <f>TEXT(ROUND(VLOOKUP('Perpetual Pricing (2)'!$D$2,XE!$M$5:$N$6,2,FALSE)*BASE!D231*VLOOKUP('Perpetual Pricing (2)'!$D$1,XE!$A:$F,6,FALSE)* (HLOOKUP($D$3,PARTNERPROGRAM!$D$7:$H$8,2,FALSE)),VLOOKUP('Perpetual Pricing (2)'!$D$1,XE!$A:$H,8,FALSE)),VLOOKUP('Perpetual Pricing (2)'!$D$1,XE!$A:$G,7,FALSE))</f>
        <v>401,800</v>
      </c>
      <c r="C65" t="str">
        <f t="shared" si="0"/>
        <v>CHF</v>
      </c>
    </row>
    <row r="66" spans="1:3" ht="12.75" customHeight="1">
      <c r="A66" s="42" t="str">
        <f>CONCATENATE(LEFT(BASE!E241,6),VLOOKUP('Perpetual Pricing (2)'!$D$1,XE!$A:$C,3,FALSE),RIGHT(BASE!E241,9))</f>
        <v>BSBS50EUPC0100ZZZ</v>
      </c>
      <c r="B66" s="85" t="str">
        <f>B24</f>
        <v>348,300</v>
      </c>
      <c r="C66" t="str">
        <f t="shared" si="0"/>
        <v>CHF</v>
      </c>
    </row>
    <row r="67" spans="1:3">
      <c r="A67" s="42" t="str">
        <f>CONCATENATE(LEFT(BASE!E251,6),VLOOKUP('Perpetual Pricing (2)'!$D$1,XE!$A:$C,3,FALSE),MID(BASE!E251,9,1),IF('Perpetual Pricing (2)'!$D$2="Standard","S","G"),RIGHT(BASE!E251,7))</f>
        <v>DSPD50EUPG0100ZZZ</v>
      </c>
      <c r="B67" s="85" t="str">
        <f>TEXT(ROUND(VLOOKUP('Perpetual Pricing (2)'!$D$2,XE!$M$5:$N$6,2,FALSE)*BASE!D251*VLOOKUP('Perpetual Pricing (2)'!$D$1,XE!$A:$F,6,FALSE)* (HLOOKUP($D$3,PARTNERPROGRAM!$D$7:$H$8,2,FALSE)),VLOOKUP('Perpetual Pricing (2)'!$D$1,XE!$A:$H,8,FALSE)),VLOOKUP('Perpetual Pricing (2)'!$D$1,XE!$A:$G,7,FALSE))</f>
        <v>73,200</v>
      </c>
      <c r="C67" t="str">
        <f t="shared" si="0"/>
        <v>CHF</v>
      </c>
    </row>
    <row r="68" spans="1:3">
      <c r="A68" s="42" t="str">
        <f>CONCATENATE(LEFT(BASE!E252,6),VLOOKUP('Perpetual Pricing (2)'!$D$1,XE!$A:$C,3,FALSE),MID(BASE!E252,9,1),IF('Perpetual Pricing (2)'!$D$2="Standard","S","G"),RIGHT(BASE!E252,7))</f>
        <v>DSPD50EUPG0100ZZA</v>
      </c>
      <c r="B68" s="85" t="str">
        <f>TEXT(ROUND(VLOOKUP('Perpetual Pricing (2)'!$D$2,XE!$M$5:$N$6,2,FALSE)*BASE!D252*VLOOKUP('Perpetual Pricing (2)'!$D$1,XE!$A:$F,6,FALSE)* (HLOOKUP($D$3,PARTNERPROGRAM!$D$7:$H$8,2,FALSE)),VLOOKUP('Perpetual Pricing (2)'!$D$1,XE!$A:$H,8,FALSE)),VLOOKUP('Perpetual Pricing (2)'!$D$1,XE!$A:$G,7,FALSE))</f>
        <v>66,600</v>
      </c>
      <c r="C68" t="str">
        <f t="shared" si="0"/>
        <v>CHF</v>
      </c>
    </row>
    <row r="69" spans="1:3">
      <c r="A69" s="42" t="str">
        <f>CONCATENATE(LEFT(BASE!E253,6),VLOOKUP('Perpetual Pricing (2)'!$D$1,XE!$A:$C,3,FALSE),MID(BASE!E253,9,1),IF('Perpetual Pricing (2)'!$D$2="Standard","S","G"),RIGHT(BASE!E253,7))</f>
        <v>DSPD50EUPG0100ZZB</v>
      </c>
      <c r="B69" s="85" t="str">
        <f>TEXT(ROUND(VLOOKUP('Perpetual Pricing (2)'!$D$2,XE!$M$5:$N$6,2,FALSE)*BASE!D253*VLOOKUP('Perpetual Pricing (2)'!$D$1,XE!$A:$F,6,FALSE)* (HLOOKUP($D$3,PARTNERPROGRAM!$D$7:$H$8,2,FALSE)),VLOOKUP('Perpetual Pricing (2)'!$D$1,XE!$A:$H,8,FALSE)),VLOOKUP('Perpetual Pricing (2)'!$D$1,XE!$A:$G,7,FALSE))</f>
        <v>56,100</v>
      </c>
      <c r="C69" t="str">
        <f t="shared" si="0"/>
        <v>CHF</v>
      </c>
    </row>
    <row r="70" spans="1:3">
      <c r="A70" s="42" t="str">
        <f>CONCATENATE(LEFT(BASE!E254,6),VLOOKUP('Perpetual Pricing (2)'!$D$1,XE!$A:$C,3,FALSE),MID(BASE!E254,9,1),IF('Perpetual Pricing (2)'!$D$2="Standard","S","G"),RIGHT(BASE!E254,7))</f>
        <v>DSPD50EUPG0100ZZC</v>
      </c>
      <c r="B70" s="85" t="str">
        <f>TEXT(ROUND(VLOOKUP('Perpetual Pricing (2)'!$D$2,XE!$M$5:$N$6,2,FALSE)*BASE!D254*VLOOKUP('Perpetual Pricing (2)'!$D$1,XE!$A:$F,6,FALSE)* (HLOOKUP($D$3,PARTNERPROGRAM!$D$7:$H$8,2,FALSE)),VLOOKUP('Perpetual Pricing (2)'!$D$1,XE!$A:$H,8,FALSE)),VLOOKUP('Perpetual Pricing (2)'!$D$1,XE!$A:$G,7,FALSE))</f>
        <v>45,600</v>
      </c>
      <c r="C70" t="str">
        <f t="shared" si="0"/>
        <v>CHF</v>
      </c>
    </row>
    <row r="71" spans="1:3">
      <c r="A71" s="42" t="str">
        <f>CONCATENATE(LEFT(BASE!E255,6),VLOOKUP('Perpetual Pricing (2)'!$D$1,XE!$A:$C,3,FALSE),MID(BASE!E255,9,1),IF('Perpetual Pricing (2)'!$D$2="Standard","S","G"),RIGHT(BASE!E255,7))</f>
        <v>DSPD50EUPG0300ZZZ</v>
      </c>
      <c r="B71" s="85" t="str">
        <f>TEXT(ROUND(VLOOKUP('Perpetual Pricing (2)'!$D$2,XE!$M$5:$N$6,2,FALSE)*BASE!D255*VLOOKUP('Perpetual Pricing (2)'!$D$1,XE!$A:$F,6,FALSE)* (HLOOKUP($D$3,PARTNERPROGRAM!$D$7:$H$8,2,FALSE)),VLOOKUP('Perpetual Pricing (2)'!$D$1,XE!$A:$H,8,FALSE)),VLOOKUP('Perpetual Pricing (2)'!$D$1,XE!$A:$G,7,FALSE))</f>
        <v>171,200</v>
      </c>
      <c r="C71" t="str">
        <f t="shared" si="0"/>
        <v>CHF</v>
      </c>
    </row>
    <row r="72" spans="1:3" ht="12.75" customHeight="1">
      <c r="A72" s="42" t="str">
        <f>CONCATENATE(LEFT(BASE!E264,6),VLOOKUP('Perpetual Pricing (2)'!$D$1,XE!$A:$C,3,FALSE),RIGHT(BASE!E264,9))</f>
        <v>DSPD50EUPC0100ZZZ</v>
      </c>
      <c r="B72" s="85" t="str">
        <f>B30</f>
        <v>63,400</v>
      </c>
      <c r="C72" t="str">
        <f t="shared" ref="C72:C135" si="1">RIGHT($B$6,3)</f>
        <v>CHF</v>
      </c>
    </row>
    <row r="73" spans="1:3">
      <c r="A73" s="42" t="str">
        <f>CONCATENATE(LEFT(BASE!E265,6),VLOOKUP('Perpetual Pricing (2)'!$D$1,XE!$A:$C,3,FALSE),RIGHT(BASE!E265,9))</f>
        <v>DSPD50EUPC0100ZZA</v>
      </c>
      <c r="B73" s="85" t="str">
        <f>B31</f>
        <v>57,700</v>
      </c>
      <c r="C73" t="str">
        <f t="shared" si="1"/>
        <v>CHF</v>
      </c>
    </row>
    <row r="74" spans="1:3">
      <c r="A74" s="42" t="str">
        <f>CONCATENATE(LEFT(BASE!E266,6),VLOOKUP('Perpetual Pricing (2)'!$D$1,XE!$A:$C,3,FALSE),RIGHT(BASE!E266,9))</f>
        <v>DSPD50EUPC0100ZZB</v>
      </c>
      <c r="B74" s="85" t="str">
        <f>B32</f>
        <v>48,600</v>
      </c>
      <c r="C74" t="str">
        <f t="shared" si="1"/>
        <v>CHF</v>
      </c>
    </row>
    <row r="75" spans="1:3">
      <c r="A75" s="42" t="str">
        <f>CONCATENATE(LEFT(BASE!E267,6),VLOOKUP('Perpetual Pricing (2)'!$D$1,XE!$A:$C,3,FALSE),RIGHT(BASE!E267,9))</f>
        <v>DSPD50EUPC0100ZZC</v>
      </c>
      <c r="B75" s="85" t="str">
        <f>B33</f>
        <v>39,500</v>
      </c>
      <c r="C75" t="str">
        <f t="shared" si="1"/>
        <v>CHF</v>
      </c>
    </row>
    <row r="76" spans="1:3" ht="12.75" customHeight="1">
      <c r="A76" s="42" t="str">
        <f>CONCATENATE(LEFT(BASE!E277,6),VLOOKUP('Perpetual Pricing (2)'!$D$1,XE!$A:$C,3,FALSE),MID(BASE!E277,9,1),IF('Perpetual Pricing (2)'!$D$2="Standard","S","G"),RIGHT(BASE!E277,7))</f>
        <v>ISPI50EUNG011YZZZ</v>
      </c>
      <c r="B76" s="85" t="str">
        <f>TEXT(ROUND(VLOOKUP('Perpetual Pricing (2)'!$D$2,XE!$M$5:$N$6,2,FALSE)*BASE!D277*VLOOKUP('Perpetual Pricing (2)'!$D$1,XE!$A:$F,6,FALSE)* (HLOOKUP($D$3,PARTNERPROGRAM!$D$7:$H$8,2,FALSE)),VLOOKUP('Perpetual Pricing (2)'!$D$1,XE!$A:$H,8,FALSE)),VLOOKUP('Perpetual Pricing (2)'!$D$1,XE!$A:$G,7,FALSE))</f>
        <v>2561,900</v>
      </c>
      <c r="C76" t="str">
        <f t="shared" si="1"/>
        <v>CHF</v>
      </c>
    </row>
    <row r="77" spans="1:3">
      <c r="A77" s="42" t="str">
        <f>CONCATENATE(LEFT(BASE!E278,6),VLOOKUP('Perpetual Pricing (2)'!$D$1,XE!$A:$C,3,FALSE),MID(BASE!E278,9,1),IF('Perpetual Pricing (2)'!$D$2="Standard","S","G"),RIGHT(BASE!E278,7))</f>
        <v>IADD50EUNG011YZZZ</v>
      </c>
      <c r="B77" s="85" t="str">
        <f>TEXT(ROUND(VLOOKUP('Perpetual Pricing (2)'!$D$2,XE!$M$5:$N$6,2,FALSE)*BASE!D278*VLOOKUP('Perpetual Pricing (2)'!$D$1,XE!$A:$F,6,FALSE)* (HLOOKUP($D$3,PARTNERPROGRAM!$D$7:$H$8,2,FALSE)),VLOOKUP('Perpetual Pricing (2)'!$D$1,XE!$A:$H,8,FALSE)),VLOOKUP('Perpetual Pricing (2)'!$D$1,XE!$A:$G,7,FALSE))</f>
        <v>1463,900</v>
      </c>
      <c r="C77" t="str">
        <f t="shared" si="1"/>
        <v>CHF</v>
      </c>
    </row>
    <row r="78" spans="1:3">
      <c r="A78" s="42" t="str">
        <f>CONCATENATE(LEFT(BASE!E279,6),VLOOKUP('Perpetual Pricing (2)'!$D$1,XE!$A:$C,3,FALSE),MID(BASE!E279,9,1),IF('Perpetual Pricing (2)'!$D$2="Standard","S","G"),RIGHT(BASE!E279,7))</f>
        <v>ISPI50EUNG013MZZZ</v>
      </c>
      <c r="B78" s="85" t="str">
        <f>TEXT(ROUND(VLOOKUP('Perpetual Pricing (2)'!$D$2,XE!$M$5:$N$6,2,FALSE)*BASE!D279*VLOOKUP('Perpetual Pricing (2)'!$D$1,XE!$A:$F,6,FALSE)* (HLOOKUP($D$3,PARTNERPROGRAM!$D$7:$H$8,2,FALSE)),VLOOKUP('Perpetual Pricing (2)'!$D$1,XE!$A:$H,8,FALSE)),VLOOKUP('Perpetual Pricing (2)'!$D$1,XE!$A:$G,7,FALSE))</f>
        <v>960,700</v>
      </c>
      <c r="C78" t="str">
        <f t="shared" si="1"/>
        <v>CHF</v>
      </c>
    </row>
    <row r="79" spans="1:3">
      <c r="A79" s="42" t="str">
        <f>CONCATENATE(LEFT(BASE!E280,6),VLOOKUP('Perpetual Pricing (2)'!$D$1,XE!$A:$C,3,FALSE),MID(BASE!E280,9,1),IF('Perpetual Pricing (2)'!$D$2="Standard","S","G"),RIGHT(BASE!E280,7))</f>
        <v>ISPI50EUNG011MZZZ</v>
      </c>
      <c r="B79" s="85" t="str">
        <f>TEXT(ROUND(VLOOKUP('Perpetual Pricing (2)'!$D$2,XE!$M$5:$N$6,2,FALSE)*BASE!D280*VLOOKUP('Perpetual Pricing (2)'!$D$1,XE!$A:$F,6,FALSE)* (HLOOKUP($D$3,PARTNERPROGRAM!$D$7:$H$8,2,FALSE)),VLOOKUP('Perpetual Pricing (2)'!$D$1,XE!$A:$H,8,FALSE)),VLOOKUP('Perpetual Pricing (2)'!$D$1,XE!$A:$G,7,FALSE))</f>
        <v>363,100</v>
      </c>
      <c r="C79" t="str">
        <f t="shared" si="1"/>
        <v>CHF</v>
      </c>
    </row>
    <row r="80" spans="1:3">
      <c r="A80" s="42" t="str">
        <f>CONCATENATE(LEFT(BASE!E281,6),VLOOKUP('Perpetual Pricing (2)'!$D$1,XE!$A:$C,3,FALSE),MID(BASE!E281,9,1),IF('Perpetual Pricing (2)'!$D$2="Standard","S","G"),RIGHT(BASE!E281,7))</f>
        <v>ISPI50EUNG012WZZZ</v>
      </c>
      <c r="B80" s="85" t="str">
        <f>TEXT(ROUND(VLOOKUP('Perpetual Pricing (2)'!$D$2,XE!$M$5:$N$6,2,FALSE)*BASE!D281*VLOOKUP('Perpetual Pricing (2)'!$D$1,XE!$A:$F,6,FALSE)* (HLOOKUP($D$3,PARTNERPROGRAM!$D$7:$H$8,2,FALSE)),VLOOKUP('Perpetual Pricing (2)'!$D$1,XE!$A:$H,8,FALSE)),VLOOKUP('Perpetual Pricing (2)'!$D$1,XE!$A:$G,7,FALSE))</f>
        <v>186,700</v>
      </c>
      <c r="C80" t="str">
        <f t="shared" si="1"/>
        <v>CHF</v>
      </c>
    </row>
    <row r="81" spans="1:3">
      <c r="A81" s="42" t="str">
        <f>CONCATENATE(LEFT(BASE!E282,6),VLOOKUP('Perpetual Pricing (2)'!$D$1,XE!$A:$C,3,FALSE),MID(BASE!E282,9,1),IF('Perpetual Pricing (2)'!$D$2="Standard","S","G"),RIGHT(BASE!E282,7))</f>
        <v>IUSB50EUXG0100ZZZ</v>
      </c>
      <c r="B81" s="85" t="str">
        <f>TEXT(ROUND(VLOOKUP('Perpetual Pricing (2)'!$D$2,XE!$M$5:$N$6,2,FALSE)*BASE!D282*VLOOKUP('Perpetual Pricing (2)'!$D$1,XE!$A:$F,6,FALSE)* (HLOOKUP($D$3,PARTNERPROGRAM!$D$7:$H$8,2,FALSE)),VLOOKUP('Perpetual Pricing (2)'!$D$1,XE!$A:$H,8,FALSE)),VLOOKUP('Perpetual Pricing (2)'!$D$1,XE!$A:$G,7,FALSE))</f>
        <v>14,600</v>
      </c>
      <c r="C81" t="str">
        <f t="shared" si="1"/>
        <v>CHF</v>
      </c>
    </row>
    <row r="82" spans="1:3">
      <c r="A82" s="42" t="str">
        <f>CONCATENATE(LEFT(BASE!E283,6),VLOOKUP('Perpetual Pricing (2)'!$D$1,XE!$A:$C,3,FALSE),MID(BASE!E283,9,1),IF('Perpetual Pricing (2)'!$D$2="Standard","S","G"),RIGHT(BASE!E283,7))</f>
        <v>IPRO50EUNG011YZZZ</v>
      </c>
      <c r="B82" s="85" t="str">
        <f>TEXT(ROUND(VLOOKUP('Perpetual Pricing (2)'!$D$2,XE!$M$5:$N$6,2,FALSE)*BASE!D283*VLOOKUP('Perpetual Pricing (2)'!$D$1,XE!$A:$F,6,FALSE)* (HLOOKUP($D$3,PARTNERPROGRAM!$D$7:$H$8,2,FALSE)),VLOOKUP('Perpetual Pricing (2)'!$D$1,XE!$A:$H,8,FALSE)),VLOOKUP('Perpetual Pricing (2)'!$D$1,XE!$A:$G,7,FALSE))</f>
        <v>4607,700</v>
      </c>
      <c r="C82" t="str">
        <f t="shared" si="1"/>
        <v>CHF</v>
      </c>
    </row>
    <row r="83" spans="1:3">
      <c r="A83" s="42" t="str">
        <f>CONCATENATE(LEFT(BASE!E284,6),VLOOKUP('Perpetual Pricing (2)'!$D$1,XE!$A:$C,3,FALSE),MID(BASE!E284,9,1),IF('Perpetual Pricing (2)'!$D$2="Standard","S","G"),RIGHT(BASE!E284,7))</f>
        <v>IADP50EUNG011YZZZ</v>
      </c>
      <c r="B83" s="85" t="str">
        <f>TEXT(ROUND(VLOOKUP('Perpetual Pricing (2)'!$D$2,XE!$M$5:$N$6,2,FALSE)*BASE!D284*VLOOKUP('Perpetual Pricing (2)'!$D$1,XE!$A:$F,6,FALSE)* (HLOOKUP($D$3,PARTNERPROGRAM!$D$7:$H$8,2,FALSE)),VLOOKUP('Perpetual Pricing (2)'!$D$1,XE!$A:$H,8,FALSE)),VLOOKUP('Perpetual Pricing (2)'!$D$1,XE!$A:$G,7,FALSE))</f>
        <v>2631,400</v>
      </c>
      <c r="C83" t="str">
        <f t="shared" si="1"/>
        <v>CHF</v>
      </c>
    </row>
    <row r="84" spans="1:3">
      <c r="A84" s="42" t="str">
        <f>CONCATENATE(LEFT(BASE!E285,6),VLOOKUP('Perpetual Pricing (2)'!$D$1,XE!$A:$C,3,FALSE),MID(BASE!E285,9,1),IF('Perpetual Pricing (2)'!$D$2="Standard","S","G"),RIGHT(BASE!E285,7))</f>
        <v>IPRO50EUNG013MZZZ</v>
      </c>
      <c r="B84" s="85" t="str">
        <f>TEXT(ROUND(VLOOKUP('Perpetual Pricing (2)'!$D$2,XE!$M$5:$N$6,2,FALSE)*BASE!D285*VLOOKUP('Perpetual Pricing (2)'!$D$1,XE!$A:$F,6,FALSE)* (HLOOKUP($D$3,PARTNERPROGRAM!$D$7:$H$8,2,FALSE)),VLOOKUP('Perpetual Pricing (2)'!$D$1,XE!$A:$H,8,FALSE)),VLOOKUP('Perpetual Pricing (2)'!$D$1,XE!$A:$G,7,FALSE))</f>
        <v>1720,100</v>
      </c>
      <c r="C84" t="str">
        <f t="shared" si="1"/>
        <v>CHF</v>
      </c>
    </row>
    <row r="85" spans="1:3">
      <c r="A85" s="42" t="str">
        <f>CONCATENATE(LEFT(BASE!E286,6),VLOOKUP('Perpetual Pricing (2)'!$D$1,XE!$A:$C,3,FALSE),MID(BASE!E286,9,1),IF('Perpetual Pricing (2)'!$D$2="Standard","S","G"),RIGHT(BASE!E286,7))</f>
        <v>IPRO50EUNG011MZZZ</v>
      </c>
      <c r="B85" s="85" t="str">
        <f>TEXT(ROUND(VLOOKUP('Perpetual Pricing (2)'!$D$2,XE!$M$5:$N$6,2,FALSE)*BASE!D286*VLOOKUP('Perpetual Pricing (2)'!$D$1,XE!$A:$F,6,FALSE)* (HLOOKUP($D$3,PARTNERPROGRAM!$D$7:$H$8,2,FALSE)),VLOOKUP('Perpetual Pricing (2)'!$D$1,XE!$A:$H,8,FALSE)),VLOOKUP('Perpetual Pricing (2)'!$D$1,XE!$A:$G,7,FALSE))</f>
        <v>651,500</v>
      </c>
      <c r="C85" t="str">
        <f t="shared" si="1"/>
        <v>CHF</v>
      </c>
    </row>
    <row r="86" spans="1:3">
      <c r="A86" s="42" t="str">
        <f>CONCATENATE(LEFT(BASE!E287,6),VLOOKUP('Perpetual Pricing (2)'!$D$1,XE!$A:$C,3,FALSE),MID(BASE!E287,9,1),IF('Perpetual Pricing (2)'!$D$2="Standard","S","G"),RIGHT(BASE!E287,7))</f>
        <v>IPRO50EUNG012WZZZ</v>
      </c>
      <c r="B86" s="85" t="str">
        <f>TEXT(ROUND(VLOOKUP('Perpetual Pricing (2)'!$D$2,XE!$M$5:$N$6,2,FALSE)*BASE!D287*VLOOKUP('Perpetual Pricing (2)'!$D$1,XE!$A:$F,6,FALSE)* (HLOOKUP($D$3,PARTNERPROGRAM!$D$7:$H$8,2,FALSE)),VLOOKUP('Perpetual Pricing (2)'!$D$1,XE!$A:$H,8,FALSE)),VLOOKUP('Perpetual Pricing (2)'!$D$1,XE!$A:$G,7,FALSE))</f>
        <v>328,700</v>
      </c>
      <c r="C86" t="str">
        <f t="shared" si="1"/>
        <v>CHF</v>
      </c>
    </row>
    <row r="87" spans="1:3">
      <c r="A87" s="42" t="str">
        <f>CONCATENATE(LEFT(BASE!E288,6),VLOOKUP('Perpetual Pricing (2)'!$D$1,XE!$A:$C,3,FALSE),MID(BASE!E288,9,1),IF('Perpetual Pricing (2)'!$D$2="Standard","S","G"),RIGHT(BASE!E288,7))</f>
        <v>IUSP50EUXG0100ZZZ</v>
      </c>
      <c r="B87" s="85" t="str">
        <f>TEXT(ROUND(VLOOKUP('Perpetual Pricing (2)'!$D$2,XE!$M$5:$N$6,2,FALSE)*BASE!D288*VLOOKUP('Perpetual Pricing (2)'!$D$1,XE!$A:$F,6,FALSE)* (HLOOKUP($D$3,PARTNERPROGRAM!$D$7:$H$8,2,FALSE)),VLOOKUP('Perpetual Pricing (2)'!$D$1,XE!$A:$H,8,FALSE)),VLOOKUP('Perpetual Pricing (2)'!$D$1,XE!$A:$G,7,FALSE))</f>
        <v>14,600</v>
      </c>
      <c r="C87" t="str">
        <f t="shared" si="1"/>
        <v>CHF</v>
      </c>
    </row>
    <row r="88" spans="1:3" ht="12.75" customHeight="1">
      <c r="A88" s="42" t="str">
        <f>CONCATENATE(LEFT(BASE!E298,6),VLOOKUP('Perpetual Pricing (2)'!$D$1,XE!$A:$C,3,FALSE),MID(BASE!E298,9,1),IF('Perpetual Pricing (2)'!$D$2="Standard","S","G"),RIGHT(BASE!E298,7))</f>
        <v>DSDV50EUPG0600ZZZ</v>
      </c>
      <c r="B88" s="85" t="str">
        <f>TEXT(ROUND(VLOOKUP('Perpetual Pricing (2)'!$D$2,XE!$M$5:$N$6,2,FALSE)*BASE!D298*VLOOKUP('Perpetual Pricing (2)'!$D$1,XE!$A:$F,6,FALSE)* (HLOOKUP($D$3,PARTNERPROGRAM!$D$7:$H$8,2,FALSE)),VLOOKUP('Perpetual Pricing (2)'!$D$1,XE!$A:$H,8,FALSE)),VLOOKUP('Perpetual Pricing (2)'!$D$1,XE!$A:$G,7,FALSE))</f>
        <v>187,600</v>
      </c>
      <c r="C88" t="str">
        <f t="shared" si="1"/>
        <v>CHF</v>
      </c>
    </row>
    <row r="89" spans="1:3" ht="12.75" customHeight="1">
      <c r="A89" s="42" t="str">
        <f>CONCATENATE(LEFT(BASE!E299,6),VLOOKUP('Perpetual Pricing (2)'!$D$1,XE!$A:$C,3,FALSE),MID(BASE!E299,9,1),IF('Perpetual Pricing (2)'!$D$2="Standard","S","G"),RIGHT(BASE!E299,7))</f>
        <v>DSDV50EUPG1200ZZZ</v>
      </c>
      <c r="B89" s="85" t="str">
        <f>TEXT(ROUND(VLOOKUP('Perpetual Pricing (2)'!$D$2,XE!$M$5:$N$6,2,FALSE)*BASE!D299*VLOOKUP('Perpetual Pricing (2)'!$D$1,XE!$A:$F,6,FALSE)* (HLOOKUP($D$3,PARTNERPROGRAM!$D$7:$H$8,2,FALSE)),VLOOKUP('Perpetual Pricing (2)'!$D$1,XE!$A:$H,8,FALSE)),VLOOKUP('Perpetual Pricing (2)'!$D$1,XE!$A:$G,7,FALSE))</f>
        <v>357,00</v>
      </c>
      <c r="C89" t="str">
        <f t="shared" si="1"/>
        <v>CHF</v>
      </c>
    </row>
    <row r="90" spans="1:3" ht="12.75" customHeight="1">
      <c r="A90" s="42" t="str">
        <f>CONCATENATE(LEFT(BASE!E300,6),VLOOKUP('Perpetual Pricing (2)'!$D$1,XE!$A:$C,3,FALSE),MID(BASE!E300,9,1),IF('Perpetual Pricing (2)'!$D$2="Standard","S","G"),RIGHT(BASE!E300,7))</f>
        <v>DSDV50EUPG2400ZZZ</v>
      </c>
      <c r="B90" s="85" t="str">
        <f>TEXT(ROUND(VLOOKUP('Perpetual Pricing (2)'!$D$2,XE!$M$5:$N$6,2,FALSE)*BASE!D300*VLOOKUP('Perpetual Pricing (2)'!$D$1,XE!$A:$F,6,FALSE)* (HLOOKUP($D$3,PARTNERPROGRAM!$D$7:$H$8,2,FALSE)),VLOOKUP('Perpetual Pricing (2)'!$D$1,XE!$A:$H,8,FALSE)),VLOOKUP('Perpetual Pricing (2)'!$D$1,XE!$A:$G,7,FALSE))</f>
        <v>682,00</v>
      </c>
      <c r="C90" t="str">
        <f t="shared" si="1"/>
        <v>CHF</v>
      </c>
    </row>
    <row r="91" spans="1:3" ht="12.75" customHeight="1">
      <c r="A91" s="42" t="str">
        <f>CONCATENATE(LEFT(BASE!E301,6),VLOOKUP('Perpetual Pricing (2)'!$D$1,XE!$A:$C,3,FALSE),MID(BASE!E301,9,1),IF('Perpetual Pricing (2)'!$D$2="Standard","S","G"),RIGHT(BASE!E301,7))</f>
        <v>DSDV50EUPG5000ZZZ</v>
      </c>
      <c r="B91" s="85" t="str">
        <f>TEXT(ROUND(VLOOKUP('Perpetual Pricing (2)'!$D$2,XE!$M$5:$N$6,2,FALSE)*BASE!D301*VLOOKUP('Perpetual Pricing (2)'!$D$1,XE!$A:$F,6,FALSE)* (HLOOKUP($D$3,PARTNERPROGRAM!$D$7:$H$8,2,FALSE)),VLOOKUP('Perpetual Pricing (2)'!$D$1,XE!$A:$H,8,FALSE)),VLOOKUP('Perpetual Pricing (2)'!$D$1,XE!$A:$G,7,FALSE))</f>
        <v>1262,500</v>
      </c>
      <c r="C91" t="str">
        <f t="shared" si="1"/>
        <v>CHF</v>
      </c>
    </row>
    <row r="92" spans="1:3" ht="12.75" customHeight="1">
      <c r="A92" s="42" t="str">
        <f>CONCATENATE(LEFT(BASE!E302,6),VLOOKUP('Perpetual Pricing (2)'!$D$1,XE!$A:$C,3,FALSE),MID(BASE!E302,9,1),IF('Perpetual Pricing (2)'!$D$2="Standard","S","G"),RIGHT(BASE!E302,7))</f>
        <v>SSSV50EUPG0100ZZZ</v>
      </c>
      <c r="B92" s="85" t="str">
        <f>TEXT(ROUND(VLOOKUP('Perpetual Pricing (2)'!$D$2,XE!$M$5:$N$6,2,FALSE)*BASE!D302*VLOOKUP('Perpetual Pricing (2)'!$D$1,XE!$A:$F,6,FALSE)* (HLOOKUP($D$3,PARTNERPROGRAM!$D$7:$H$8,2,FALSE)),VLOOKUP('Perpetual Pricing (2)'!$D$1,XE!$A:$H,8,FALSE)),VLOOKUP('Perpetual Pricing (2)'!$D$1,XE!$A:$G,7,FALSE))</f>
        <v>289,100</v>
      </c>
      <c r="C92" t="str">
        <f t="shared" si="1"/>
        <v>CHF</v>
      </c>
    </row>
    <row r="93" spans="1:3" ht="12.75" customHeight="1">
      <c r="A93" s="42" t="str">
        <f>CONCATENATE(LEFT(BASE!E303,6),VLOOKUP('Perpetual Pricing (2)'!$D$1,XE!$A:$C,3,FALSE),MID(BASE!E303,9,1),IF('Perpetual Pricing (2)'!$D$2="Standard","S","G"),RIGHT(BASE!E303,7))</f>
        <v>SSSV50EUPG0300ZZZ</v>
      </c>
      <c r="B93" s="85" t="str">
        <f>TEXT(ROUND(VLOOKUP('Perpetual Pricing (2)'!$D$2,XE!$M$5:$N$6,2,FALSE)*BASE!D303*VLOOKUP('Perpetual Pricing (2)'!$D$1,XE!$A:$F,6,FALSE)* (HLOOKUP($D$3,PARTNERPROGRAM!$D$7:$H$8,2,FALSE)),VLOOKUP('Perpetual Pricing (2)'!$D$1,XE!$A:$H,8,FALSE)),VLOOKUP('Perpetual Pricing (2)'!$D$1,XE!$A:$G,7,FALSE))</f>
        <v>728,300</v>
      </c>
      <c r="C93" t="str">
        <f t="shared" si="1"/>
        <v>CHF</v>
      </c>
    </row>
    <row r="94" spans="1:3" ht="12.75" customHeight="1">
      <c r="A94" s="42" t="str">
        <f>CONCATENATE(LEFT(BASE!E304,6),VLOOKUP('Perpetual Pricing (2)'!$D$1,XE!$A:$C,3,FALSE),MID(BASE!E304,9,1),IF('Perpetual Pricing (2)'!$D$2="Standard","S","G"),RIGHT(BASE!E304,7))</f>
        <v>SSSV50EUPG0600ZZZ</v>
      </c>
      <c r="B94" s="85" t="str">
        <f>TEXT(ROUND(VLOOKUP('Perpetual Pricing (2)'!$D$2,XE!$M$5:$N$6,2,FALSE)*BASE!D304*VLOOKUP('Perpetual Pricing (2)'!$D$1,XE!$A:$F,6,FALSE)* (HLOOKUP($D$3,PARTNERPROGRAM!$D$7:$H$8,2,FALSE)),VLOOKUP('Perpetual Pricing (2)'!$D$1,XE!$A:$H,8,FALSE)),VLOOKUP('Perpetual Pricing (2)'!$D$1,XE!$A:$G,7,FALSE))</f>
        <v>947,900</v>
      </c>
      <c r="C94" t="str">
        <f t="shared" si="1"/>
        <v>CHF</v>
      </c>
    </row>
    <row r="95" spans="1:3" ht="12.75" customHeight="1">
      <c r="A95" s="42" t="str">
        <f>CONCATENATE(LEFT(BASE!E305,6),VLOOKUP('Perpetual Pricing (2)'!$D$1,XE!$A:$C,3,FALSE),MID(BASE!E305,9,1),IF('Perpetual Pricing (2)'!$D$2="Standard","S","G"),RIGHT(BASE!E305,7))</f>
        <v>SSSV50EUPG1200ZZZ</v>
      </c>
      <c r="B95" s="85" t="str">
        <f>TEXT(ROUND(VLOOKUP('Perpetual Pricing (2)'!$D$2,XE!$M$5:$N$6,2,FALSE)*BASE!D305*VLOOKUP('Perpetual Pricing (2)'!$D$1,XE!$A:$F,6,FALSE)* (HLOOKUP($D$3,PARTNERPROGRAM!$D$7:$H$8,2,FALSE)),VLOOKUP('Perpetual Pricing (2)'!$D$1,XE!$A:$H,8,FALSE)),VLOOKUP('Perpetual Pricing (2)'!$D$1,XE!$A:$G,7,FALSE))</f>
        <v>1387,100</v>
      </c>
      <c r="C95" t="str">
        <f t="shared" si="1"/>
        <v>CHF</v>
      </c>
    </row>
    <row r="96" spans="1:3" ht="12.75" customHeight="1">
      <c r="A96" s="42" t="str">
        <f>CONCATENATE(LEFT(BASE!E306,6),VLOOKUP('Perpetual Pricing (2)'!$D$1,XE!$A:$C,3,FALSE),MID(BASE!E306,9,1),IF('Perpetual Pricing (2)'!$D$2="Standard","S","G"),RIGHT(BASE!E306,7))</f>
        <v>SSSV50EUPG2400ZZZ</v>
      </c>
      <c r="B96" s="85" t="str">
        <f>TEXT(ROUND(VLOOKUP('Perpetual Pricing (2)'!$D$2,XE!$M$5:$N$6,2,FALSE)*BASE!D306*VLOOKUP('Perpetual Pricing (2)'!$D$1,XE!$A:$F,6,FALSE)* (HLOOKUP($D$3,PARTNERPROGRAM!$D$7:$H$8,2,FALSE)),VLOOKUP('Perpetual Pricing (2)'!$D$1,XE!$A:$H,8,FALSE)),VLOOKUP('Perpetual Pricing (2)'!$D$1,XE!$A:$G,7,FALSE))</f>
        <v>2744,900</v>
      </c>
      <c r="C96" t="str">
        <f t="shared" si="1"/>
        <v>CHF</v>
      </c>
    </row>
    <row r="97" spans="1:3" ht="12.75" customHeight="1">
      <c r="A97" s="42" t="str">
        <f>CONCATENATE(LEFT(BASE!E307,6),VLOOKUP('Perpetual Pricing (2)'!$D$1,XE!$A:$C,3,FALSE),MID(BASE!E307,9,1),IF('Perpetual Pricing (2)'!$D$2="Standard","S","G"),RIGHT(BASE!E307,7))</f>
        <v>SSSV50EUPG5000ZZZ</v>
      </c>
      <c r="B97" s="85" t="str">
        <f>TEXT(ROUND(VLOOKUP('Perpetual Pricing (2)'!$D$2,XE!$M$5:$N$6,2,FALSE)*BASE!D307*VLOOKUP('Perpetual Pricing (2)'!$D$1,XE!$A:$F,6,FALSE)* (HLOOKUP($D$3,PARTNERPROGRAM!$D$7:$H$8,2,FALSE)),VLOOKUP('Perpetual Pricing (2)'!$D$1,XE!$A:$H,8,FALSE)),VLOOKUP('Perpetual Pricing (2)'!$D$1,XE!$A:$G,7,FALSE))</f>
        <v>5672,700</v>
      </c>
      <c r="C97" t="str">
        <f t="shared" si="1"/>
        <v>CHF</v>
      </c>
    </row>
    <row r="98" spans="1:3">
      <c r="A98" s="42" t="str">
        <f>CONCATENATE(LEFT(BASE!E316,6),VLOOKUP('Perpetual Pricing (2)'!$D$1,XE!$A:$C,3,FALSE),MID(BASE!E316,9,1),IF('Perpetual Pricing (2)'!$D$2="Standard","S","G"),RIGHT(BASE!E316,7))</f>
        <v>G25080EUPG0100ZZZ</v>
      </c>
      <c r="B98" s="85" t="str">
        <f>TEXT(ROUND(VLOOKUP('Perpetual Pricing (2)'!$D$2,XE!$M$5:$N$6,2,FALSE)*BASE!D316*VLOOKUP('Perpetual Pricing (2)'!$D$1,XE!$A:$F,6,FALSE)* (HLOOKUP($D$3,PARTNERPROGRAM!$D$7:$H$8,2,FALSE)),VLOOKUP('Perpetual Pricing (2)'!$D$1,XE!$A:$H,8,FALSE)),VLOOKUP('Perpetual Pricing (2)'!$D$1,XE!$A:$G,7,FALSE))</f>
        <v>365,300</v>
      </c>
      <c r="C98" t="str">
        <f t="shared" si="1"/>
        <v>CHF</v>
      </c>
    </row>
    <row r="99" spans="1:3">
      <c r="A99" s="42" t="str">
        <f>CONCATENATE(LEFT(BASE!E317,6),VLOOKUP('Perpetual Pricing (2)'!$D$1,XE!$A:$C,3,FALSE),MID(BASE!E317,9,1),IF('Perpetual Pricing (2)'!$D$2="Standard","S","G"),RIGHT(BASE!E317,7))</f>
        <v>GULM80EUPG0100ZZZ</v>
      </c>
      <c r="B99" s="85" t="str">
        <f>TEXT(ROUND(VLOOKUP('Perpetual Pricing (2)'!$D$2,XE!$M$5:$N$6,2,FALSE)*BASE!D317*VLOOKUP('Perpetual Pricing (2)'!$D$1,XE!$A:$F,6,FALSE)* (HLOOKUP($D$3,PARTNERPROGRAM!$D$7:$H$8,2,FALSE)),VLOOKUP('Perpetual Pricing (2)'!$D$1,XE!$A:$H,8,FALSE)),VLOOKUP('Perpetual Pricing (2)'!$D$1,XE!$A:$G,7,FALSE))</f>
        <v>658,00</v>
      </c>
      <c r="C99" t="str">
        <f t="shared" si="1"/>
        <v>CHF</v>
      </c>
    </row>
    <row r="100" spans="1:3">
      <c r="A100" s="42" t="str">
        <f>CONCATENATE(LEFT(BASE!E318,6),VLOOKUP('Perpetual Pricing (2)'!$D$1,XE!$A:$C,3,FALSE),MID(BASE!E318,9,1),IF('Perpetual Pricing (2)'!$D$2="Standard","S","G"),RIGHT(BASE!E318,7))</f>
        <v>GPRJ80EUPG012MZZZ</v>
      </c>
      <c r="B100" s="85" t="str">
        <f>TEXT(ROUND(VLOOKUP('Perpetual Pricing (2)'!$D$2,XE!$M$5:$N$6,2,FALSE)*BASE!D318*VLOOKUP('Perpetual Pricing (2)'!$D$1,XE!$A:$F,6,FALSE)* (HLOOKUP($D$3,PARTNERPROGRAM!$D$7:$H$8,2,FALSE)),VLOOKUP('Perpetual Pricing (2)'!$D$1,XE!$A:$H,8,FALSE)),VLOOKUP('Perpetual Pricing (2)'!$D$1,XE!$A:$G,7,FALSE))</f>
        <v>146,400</v>
      </c>
      <c r="C100" t="str">
        <f t="shared" si="1"/>
        <v>CHF</v>
      </c>
    </row>
    <row r="101" spans="1:3">
      <c r="A101" s="42" t="str">
        <f>CONCATENATE(LEFT(BASE!E319,6),VLOOKUP('Perpetual Pricing (2)'!$D$1,XE!$A:$C,3,FALSE),MID(BASE!E319,9,1),IF('Perpetual Pricing (2)'!$D$2="Standard","S","G"),RIGHT(BASE!E319,7))</f>
        <v>GULU80EUUG0100ZPZ</v>
      </c>
      <c r="B101" s="85" t="str">
        <f>TEXT(ROUND(VLOOKUP('Perpetual Pricing (2)'!$D$2,XE!$M$5:$N$6,2,FALSE)*BASE!D319*VLOOKUP('Perpetual Pricing (2)'!$D$1,XE!$A:$F,6,FALSE)* (HLOOKUP($D$3,PARTNERPROGRAM!$D$7:$H$8,2,FALSE)),VLOOKUP('Perpetual Pricing (2)'!$D$1,XE!$A:$H,8,FALSE)),VLOOKUP('Perpetual Pricing (2)'!$D$1,XE!$A:$G,7,FALSE))</f>
        <v>292,800</v>
      </c>
      <c r="C101" t="str">
        <f t="shared" si="1"/>
        <v>CHF</v>
      </c>
    </row>
    <row r="102" spans="1:3">
      <c r="A102" s="42" t="str">
        <f>CONCATENATE(LEFT(BASE!E320,6),VLOOKUP('Perpetual Pricing (2)'!$D$1,XE!$A:$C,3,FALSE),MID(BASE!E320,9,1),IF('Perpetual Pricing (2)'!$D$2="Standard","S","G"),RIGHT(BASE!E320,7))</f>
        <v>GD2580EUPG0100ZZZ</v>
      </c>
      <c r="B102" s="85" t="str">
        <f>TEXT(ROUND(VLOOKUP('Perpetual Pricing (2)'!$D$2,XE!$M$5:$N$6,2,FALSE)*BASE!D320*VLOOKUP('Perpetual Pricing (2)'!$D$1,XE!$A:$F,6,FALSE)* (HLOOKUP($D$3,PARTNERPROGRAM!$D$7:$H$8,2,FALSE)),VLOOKUP('Perpetual Pricing (2)'!$D$1,XE!$A:$H,8,FALSE)),VLOOKUP('Perpetual Pricing (2)'!$D$1,XE!$A:$G,7,FALSE))</f>
        <v>1097,200</v>
      </c>
      <c r="C102" t="str">
        <f t="shared" si="1"/>
        <v>CHF</v>
      </c>
    </row>
    <row r="103" spans="1:3">
      <c r="A103" s="42" t="str">
        <f>CONCATENATE(LEFT(BASE!E321,6),VLOOKUP('Perpetual Pricing (2)'!$D$1,XE!$A:$C,3,FALSE),MID(BASE!E321,9,1),IF('Perpetual Pricing (2)'!$D$2="Standard","S","G"),RIGHT(BASE!E321,7))</f>
        <v>GDUL80EUPG0100ZZZ</v>
      </c>
      <c r="B103" s="85" t="str">
        <f>TEXT(ROUND(VLOOKUP('Perpetual Pricing (2)'!$D$2,XE!$M$5:$N$6,2,FALSE)*BASE!D321*VLOOKUP('Perpetual Pricing (2)'!$D$1,XE!$A:$F,6,FALSE)* (HLOOKUP($D$3,PARTNERPROGRAM!$D$7:$H$8,2,FALSE)),VLOOKUP('Perpetual Pricing (2)'!$D$1,XE!$A:$H,8,FALSE)),VLOOKUP('Perpetual Pricing (2)'!$D$1,XE!$A:$G,7,FALSE))</f>
        <v>1390,00</v>
      </c>
      <c r="C103" t="str">
        <f t="shared" si="1"/>
        <v>CHF</v>
      </c>
    </row>
    <row r="104" spans="1:3">
      <c r="A104" s="42" t="str">
        <f>CONCATENATE(LEFT(BASE!E322,6),VLOOKUP('Perpetual Pricing (2)'!$D$1,XE!$A:$C,3,FALSE),MID(BASE!E322,9,1),IF('Perpetual Pricing (2)'!$D$2="Standard","S","G"),RIGHT(BASE!E322,7))</f>
        <v>GDPJ80EUPG012MZZZ</v>
      </c>
      <c r="B104" s="85" t="str">
        <f>TEXT(ROUND(VLOOKUP('Perpetual Pricing (2)'!$D$2,XE!$M$5:$N$6,2,FALSE)*BASE!D322*VLOOKUP('Perpetual Pricing (2)'!$D$1,XE!$A:$F,6,FALSE)* (HLOOKUP($D$3,PARTNERPROGRAM!$D$7:$H$8,2,FALSE)),VLOOKUP('Perpetual Pricing (2)'!$D$1,XE!$A:$H,8,FALSE)),VLOOKUP('Perpetual Pricing (2)'!$D$1,XE!$A:$G,7,FALSE))</f>
        <v>584,800</v>
      </c>
      <c r="C104" t="str">
        <f t="shared" si="1"/>
        <v>CHF</v>
      </c>
    </row>
    <row r="105" spans="1:3">
      <c r="A105" s="42" t="str">
        <f>CONCATENATE(LEFT(BASE!E323,6),VLOOKUP('Perpetual Pricing (2)'!$D$1,XE!$A:$C,3,FALSE),MID(BASE!E323,9,1),IF('Perpetual Pricing (2)'!$D$2="Standard","S","G"),RIGHT(BASE!E323,7))</f>
        <v>GDUG80EUPG0100ZPZ</v>
      </c>
      <c r="B105" s="85" t="str">
        <f>TEXT(ROUND(VLOOKUP('Perpetual Pricing (2)'!$D$2,XE!$M$5:$N$6,2,FALSE)*BASE!D323*VLOOKUP('Perpetual Pricing (2)'!$D$1,XE!$A:$F,6,FALSE)* (HLOOKUP($D$3,PARTNERPROGRAM!$D$7:$H$8,2,FALSE)),VLOOKUP('Perpetual Pricing (2)'!$D$1,XE!$A:$H,8,FALSE)),VLOOKUP('Perpetual Pricing (2)'!$D$1,XE!$A:$G,7,FALSE))</f>
        <v>292,800</v>
      </c>
      <c r="C105" t="str">
        <f t="shared" si="1"/>
        <v>CHF</v>
      </c>
    </row>
    <row r="106" spans="1:3">
      <c r="A106" s="42" t="str">
        <f>CONCATENATE(LEFT(BASE!E324,6),VLOOKUP('Perpetual Pricing (2)'!$D$1,XE!$A:$C,3,FALSE),MID(BASE!E324,9,1),IF('Perpetual Pricing (2)'!$D$2="Standard","S","G"),RIGHT(BASE!E324,7))</f>
        <v>GRD280EUPG0100ZPZ</v>
      </c>
      <c r="B106" s="85" t="str">
        <f>TEXT(ROUND(VLOOKUP('Perpetual Pricing (2)'!$D$2,XE!$M$5:$N$6,2,FALSE)*BASE!D324*VLOOKUP('Perpetual Pricing (2)'!$D$1,XE!$A:$F,6,FALSE)* (HLOOKUP($D$3,PARTNERPROGRAM!$D$7:$H$8,2,FALSE)),VLOOKUP('Perpetual Pricing (2)'!$D$1,XE!$A:$H,8,FALSE)),VLOOKUP('Perpetual Pricing (2)'!$D$1,XE!$A:$G,7,FALSE))</f>
        <v>732,00</v>
      </c>
      <c r="C106" t="str">
        <f t="shared" si="1"/>
        <v>CHF</v>
      </c>
    </row>
    <row r="107" spans="1:3">
      <c r="A107" s="42" t="str">
        <f>CONCATENATE(LEFT(BASE!E325,6),VLOOKUP('Perpetual Pricing (2)'!$D$1,XE!$A:$C,3,FALSE),MID(BASE!E325,9,1),IF('Perpetual Pricing (2)'!$D$2="Standard","S","G"),RIGHT(BASE!E325,7))</f>
        <v>GRDU80EUPG0100ZPZ</v>
      </c>
      <c r="B107" s="85" t="str">
        <f>TEXT(ROUND(VLOOKUP('Perpetual Pricing (2)'!$D$2,XE!$M$5:$N$6,2,FALSE)*BASE!D325*VLOOKUP('Perpetual Pricing (2)'!$D$1,XE!$A:$F,6,FALSE)* (HLOOKUP($D$3,PARTNERPROGRAM!$D$7:$H$8,2,FALSE)),VLOOKUP('Perpetual Pricing (2)'!$D$1,XE!$A:$H,8,FALSE)),VLOOKUP('Perpetual Pricing (2)'!$D$1,XE!$A:$G,7,FALSE))</f>
        <v>732,00</v>
      </c>
      <c r="C107" t="str">
        <f t="shared" si="1"/>
        <v>CHF</v>
      </c>
    </row>
    <row r="108" spans="1:3">
      <c r="A108" s="42" t="str">
        <f>CONCATENATE(LEFT(BASE!E331,6),VLOOKUP('Perpetual Pricing (2)'!$D$1,XE!$A:$C,3,FALSE),MID(BASE!E331,9,1),IF('Perpetual Pricing (2)'!$D$2="Standard","S","G"),RIGHT(BASE!E331,7))</f>
        <v>PDSK00EUSG0100ZZZ</v>
      </c>
      <c r="B108" s="85" t="str">
        <f>TEXT(ROUND(VLOOKUP('Perpetual Pricing (2)'!$D$2,XE!$M$5:$N$6,2,FALSE)*BASE!D331*VLOOKUP('Perpetual Pricing (2)'!$D$1,XE!$A:$F,6,FALSE)* (HLOOKUP($D$3,PARTNERPROGRAM!$D$7:$H$8,2,FALSE)),VLOOKUP('Perpetual Pricing (2)'!$D$1,XE!$A:$H,8,FALSE)),VLOOKUP('Perpetual Pricing (2)'!$D$1,XE!$A:$G,7,FALSE))</f>
        <v>36,600</v>
      </c>
      <c r="C108" t="str">
        <f t="shared" si="1"/>
        <v>CHF</v>
      </c>
    </row>
    <row r="109" spans="1:3">
      <c r="A109" s="42" t="str">
        <f>CONCATENATE(LEFT(BASE!E332,6),VLOOKUP('Perpetual Pricing (2)'!$D$1,XE!$A:$C,3,FALSE),MID(BASE!E332,9,1),IF('Perpetual Pricing (2)'!$D$2="Standard","S","G"),RIGHT(BASE!E332,7))</f>
        <v>PDSK00EUSG0500ZZZ</v>
      </c>
      <c r="B109" s="85" t="str">
        <f>TEXT(ROUND(VLOOKUP('Perpetual Pricing (2)'!$D$2,XE!$M$5:$N$6,2,FALSE)*BASE!D332*VLOOKUP('Perpetual Pricing (2)'!$D$1,XE!$A:$F,6,FALSE)* (HLOOKUP($D$3,PARTNERPROGRAM!$D$7:$H$8,2,FALSE)),VLOOKUP('Perpetual Pricing (2)'!$D$1,XE!$A:$H,8,FALSE)),VLOOKUP('Perpetual Pricing (2)'!$D$1,XE!$A:$G,7,FALSE))</f>
        <v>164,700</v>
      </c>
      <c r="C109" t="str">
        <f t="shared" si="1"/>
        <v>CHF</v>
      </c>
    </row>
    <row r="110" spans="1:3" ht="12.75" customHeight="1">
      <c r="A110" s="42" t="str">
        <f>CONCATENATE(LEFT(BASE!E333,6),VLOOKUP('Perpetual Pricing (2)'!$D$1,XE!$A:$C,3,FALSE),MID(BASE!E333,9,1),IF('Perpetual Pricing (2)'!$D$2="Standard","S","G"),RIGHT(BASE!E333,7))</f>
        <v>PENT00EUSG0100ZZZ</v>
      </c>
      <c r="B110" s="85" t="str">
        <f>TEXT(ROUND(VLOOKUP('Perpetual Pricing (2)'!$D$2,XE!$M$5:$N$6,2,FALSE)*BASE!D333*VLOOKUP('Perpetual Pricing (2)'!$D$1,XE!$A:$F,6,FALSE)* (HLOOKUP($D$3,PARTNERPROGRAM!$D$7:$H$8,2,FALSE)),VLOOKUP('Perpetual Pricing (2)'!$D$1,XE!$A:$H,8,FALSE)),VLOOKUP('Perpetual Pricing (2)'!$D$1,XE!$A:$G,7,FALSE))</f>
        <v>219,600</v>
      </c>
      <c r="C110" t="str">
        <f t="shared" si="1"/>
        <v>CHF</v>
      </c>
    </row>
    <row r="111" spans="1:3">
      <c r="A111" s="42" t="str">
        <f>CONCATENATE(LEFT(BASE!E334,6),VLOOKUP('Perpetual Pricing (2)'!$D$1,XE!$A:$C,3,FALSE),MID(BASE!E334,9,1),IF('Perpetual Pricing (2)'!$D$2="Standard","S","G"),RIGHT(BASE!E334,7))</f>
        <v>PENT00EUSG0500ZZZ</v>
      </c>
      <c r="B111" s="85" t="str">
        <f>TEXT(ROUND(VLOOKUP('Perpetual Pricing (2)'!$D$2,XE!$M$5:$N$6,2,FALSE)*BASE!D334*VLOOKUP('Perpetual Pricing (2)'!$D$1,XE!$A:$F,6,FALSE)* (HLOOKUP($D$3,PARTNERPROGRAM!$D$7:$H$8,2,FALSE)),VLOOKUP('Perpetual Pricing (2)'!$D$1,XE!$A:$H,8,FALSE)),VLOOKUP('Perpetual Pricing (2)'!$D$1,XE!$A:$G,7,FALSE))</f>
        <v>1006,500</v>
      </c>
      <c r="C111" t="str">
        <f t="shared" si="1"/>
        <v>CHF</v>
      </c>
    </row>
    <row r="112" spans="1:3">
      <c r="A112" s="42" t="str">
        <f>CONCATENATE(LEFT(BASE!E335,6),VLOOKUP('Perpetual Pricing (2)'!$D$1,XE!$A:$C,3,FALSE),MID(BASE!E335,9,1),IF('Perpetual Pricing (2)'!$D$2="Standard","S","G"),RIGHT(BASE!E335,7))</f>
        <v>PENT00EUSG1000ZZZ</v>
      </c>
      <c r="B112" s="85" t="str">
        <f>TEXT(ROUND(VLOOKUP('Perpetual Pricing (2)'!$D$2,XE!$M$5:$N$6,2,FALSE)*BASE!D335*VLOOKUP('Perpetual Pricing (2)'!$D$1,XE!$A:$F,6,FALSE)* (HLOOKUP($D$3,PARTNERPROGRAM!$D$7:$H$8,2,FALSE)),VLOOKUP('Perpetual Pricing (2)'!$D$1,XE!$A:$H,8,FALSE)),VLOOKUP('Perpetual Pricing (2)'!$D$1,XE!$A:$G,7,FALSE))</f>
        <v>1829,900</v>
      </c>
      <c r="C112" t="str">
        <f t="shared" si="1"/>
        <v>CHF</v>
      </c>
    </row>
    <row r="113" spans="1:3">
      <c r="A113" s="42" t="str">
        <f>CONCATENATE(LEFT(BASE!E342,6),VLOOKUP('Perpetual Pricing (2)'!$D$1,XE!$A:$C,3,FALSE),MID(BASE!E342,9,1),IF('Perpetual Pricing (2)'!$D$2="SRP","S","S"),RIGHT(BASE!E342,7))</f>
        <v>SSPS50EUXS0100ZZZ</v>
      </c>
      <c r="B113" s="85" t="str">
        <f>IF('Perpetual Pricing (2)'!$D$1 ="Japanese Yen",TEXT(2000,VLOOKUP('Perpetual Pricing (2)'!$D$1,XE!$A:$G,7,FALSE)), TEXT(ROUND(BASE!D342*VLOOKUP('Perpetual Pricing (2)'!$D$1,XE!$A:$F,6,FALSE),VLOOKUP('Perpetual Pricing (2)'!$D$1,XE!$A:$H,8,FALSE)),VLOOKUP('Perpetual Pricing (2)'!$D$1,XE!$A:$G,7,FALSE)))</f>
        <v>4.90</v>
      </c>
      <c r="C113" t="str">
        <f t="shared" si="1"/>
        <v>CHF</v>
      </c>
    </row>
    <row r="114" spans="1:3">
      <c r="A114" s="42" t="str">
        <f>CONCATENATE(LEFT(BASE!E343,6),VLOOKUP('Perpetual Pricing (2)'!$D$1,XE!$A:$C,3,FALSE),MID(BASE!E343,9,1),IF('Perpetual Pricing (2)'!$D$2="SRP","S","S"),RIGHT(BASE!E343,7))</f>
        <v>DSPD50EUXS0100ZZZ</v>
      </c>
      <c r="B114" s="85" t="str">
        <f>IF('Perpetual Pricing (2)'!$D$1 ="Japanese Yen",TEXT(2000,VLOOKUP('Perpetual Pricing (2)'!$D$1,XE!$A:$G,7,FALSE)), TEXT(ROUND(BASE!D343*VLOOKUP('Perpetual Pricing (2)'!$D$1,XE!$A:$F,6,FALSE),VLOOKUP('Perpetual Pricing (2)'!$D$1,XE!$A:$H,8,FALSE)),VLOOKUP('Perpetual Pricing (2)'!$D$1,XE!$A:$G,7,FALSE)))</f>
        <v>4.90</v>
      </c>
      <c r="C114" t="str">
        <f t="shared" si="1"/>
        <v>CHF</v>
      </c>
    </row>
    <row r="115" spans="1:3" ht="12.75" customHeight="1">
      <c r="A115" s="42" t="str">
        <f>CONCATENATE(LEFT(BASE!E344,6),VLOOKUP('Perpetual Pricing (2)'!$D$1,XE!$A:$C,3,FALSE),MID(BASE!E344,9,1),IF('Perpetual Pricing (2)'!$D$2="SRP","S","S"),RIGHT(BASE!E344,7))</f>
        <v>BSBS50EUXS0100ZZZ</v>
      </c>
      <c r="B115" s="85" t="str">
        <f>IF('Perpetual Pricing (2)'!$D$1 ="Japanese Yen",TEXT(2000,VLOOKUP('Perpetual Pricing (2)'!$D$1,XE!$A:$G,7,FALSE)), TEXT(ROUND(BASE!D344*VLOOKUP('Perpetual Pricing (2)'!$D$1,XE!$A:$F,6,FALSE),VLOOKUP('Perpetual Pricing (2)'!$D$1,XE!$A:$H,8,FALSE)),VLOOKUP('Perpetual Pricing (2)'!$D$1,XE!$A:$G,7,FALSE)))</f>
        <v>4.90</v>
      </c>
      <c r="C115" t="str">
        <f t="shared" si="1"/>
        <v>CHF</v>
      </c>
    </row>
    <row r="116" spans="1:3" ht="12.75" customHeight="1">
      <c r="A116" s="42" t="str">
        <f>CONCATENATE(LEFT(BASE!E345,6),VLOOKUP('Perpetual Pricing (2)'!$D$1,XE!$A:$C,3,FALSE),MID(BASE!E345,9,1),IF('Perpetual Pricing (2)'!$D$2="SRP","S","S"),RIGHT(BASE!E345,7))</f>
        <v>GULM60EUXS0100ZZZ</v>
      </c>
      <c r="B116" s="85" t="str">
        <f>IF('Perpetual Pricing (2)'!$D$1 ="Japanese Yen",TEXT(2000,VLOOKUP('Perpetual Pricing (2)'!$D$1,XE!$A:$G,7,FALSE)), TEXT(ROUND(BASE!D345*VLOOKUP('Perpetual Pricing (2)'!$D$1,XE!$A:$F,6,FALSE),VLOOKUP('Perpetual Pricing (2)'!$D$1,XE!$A:$H,8,FALSE)),VLOOKUP('Perpetual Pricing (2)'!$D$1,XE!$A:$G,7,FALSE)))</f>
        <v>4.90</v>
      </c>
      <c r="C116" t="str">
        <f t="shared" si="1"/>
        <v>CHF</v>
      </c>
    </row>
    <row r="117" spans="1:3">
      <c r="A117" s="42" t="str">
        <f>CONCATENATE(LEFT(BASE!E352,6),VLOOKUP('Perpetual Pricing (2)'!$D$1,XE!$A:$C,3,FALSE),MID(BASE!E352,9,1),IF('Perpetual Pricing (2)'!$D$2="Standard","S","G"),RIGHT(BASE!E352,7))</f>
        <v>CSST70EUPG0100ZZN</v>
      </c>
      <c r="B117" s="85" t="str">
        <f>TEXT(ROUND(VLOOKUP('Perpetual Pricing (2)'!$D$2,XE!$M$5:$N$6,2,FALSE)*BASE!D352*VLOOKUP('Perpetual Pricing (2)'!$D$1,XE!$A:$F,6,FALSE)* (HLOOKUP($D$3,PARTNERPROGRAM!$D$7:$H$8,2,FALSE)),VLOOKUP('Perpetual Pricing (2)'!$D$1,XE!$A:$H,8,FALSE)),VLOOKUP('Perpetual Pricing (2)'!$D$1,XE!$A:$G,7,FALSE))</f>
        <v>218,900</v>
      </c>
      <c r="C117" t="str">
        <f t="shared" si="1"/>
        <v>CHF</v>
      </c>
    </row>
    <row r="118" spans="1:3">
      <c r="A118" s="42" t="str">
        <f>CONCATENATE(LEFT(BASE!E353,6),VLOOKUP('Perpetual Pricing (2)'!$D$1,XE!$A:$C,3,FALSE),MID(BASE!E353,9,1),IF('Perpetual Pricing (2)'!$D$2="Standard","S","G"),RIGHT(BASE!E353,7))</f>
        <v>CSST70EUPG0100ZZO</v>
      </c>
      <c r="B118" s="85" t="str">
        <f>TEXT(ROUND(VLOOKUP('Perpetual Pricing (2)'!$D$2,XE!$M$5:$N$6,2,FALSE)*BASE!D353*VLOOKUP('Perpetual Pricing (2)'!$D$1,XE!$A:$F,6,FALSE)* (HLOOKUP($D$3,PARTNERPROGRAM!$D$7:$H$8,2,FALSE)),VLOOKUP('Perpetual Pricing (2)'!$D$1,XE!$A:$H,8,FALSE)),VLOOKUP('Perpetual Pricing (2)'!$D$1,XE!$A:$G,7,FALSE))</f>
        <v>199,200</v>
      </c>
      <c r="C118" t="str">
        <f t="shared" si="1"/>
        <v>CHF</v>
      </c>
    </row>
    <row r="119" spans="1:3">
      <c r="A119" s="42" t="str">
        <f>CONCATENATE(LEFT(BASE!E354,6),VLOOKUP('Perpetual Pricing (2)'!$D$1,XE!$A:$C,3,FALSE),MID(BASE!E354,9,1),IF('Perpetual Pricing (2)'!$D$2="Standard","S","G"),RIGHT(BASE!E354,7))</f>
        <v>CSST70EUPG0100ZZP</v>
      </c>
      <c r="B119" s="85" t="str">
        <f>TEXT(ROUND(VLOOKUP('Perpetual Pricing (2)'!$D$2,XE!$M$5:$N$6,2,FALSE)*BASE!D354*VLOOKUP('Perpetual Pricing (2)'!$D$1,XE!$A:$F,6,FALSE)* (HLOOKUP($D$3,PARTNERPROGRAM!$D$7:$H$8,2,FALSE)),VLOOKUP('Perpetual Pricing (2)'!$D$1,XE!$A:$H,8,FALSE)),VLOOKUP('Perpetual Pricing (2)'!$D$1,XE!$A:$G,7,FALSE))</f>
        <v>192,200</v>
      </c>
      <c r="C119" t="str">
        <f t="shared" si="1"/>
        <v>CHF</v>
      </c>
    </row>
    <row r="120" spans="1:3">
      <c r="A120" s="42" t="str">
        <f>CONCATENATE(LEFT(BASE!G15,6),VLOOKUP('Perpetual Pricing (2)'!$D$1,XE!$A:$C,3,FALSE),MID(BASE!G15,9,1),IF('Perpetual Pricing (2)'!$D$2="Standard","S","G"),RIGHT(BASE!G15,7))</f>
        <v>XSPX00EUUG0100ZZZ</v>
      </c>
      <c r="B120" s="85" t="str">
        <f>TEXT(ROUND(VLOOKUP('Perpetual Pricing (2)'!$D$2,XE!$M$5:$N$6,2,FALSE)*BASE!F15*VLOOKUP('Perpetual Pricing (2)'!$D$1,XE!$A:$F,6,FALSE)* (HLOOKUP($D$3,PARTNERPROGRAM!$D$7:$H$8,2,FALSE)),VLOOKUP('Perpetual Pricing (2)'!$D$1,XE!$A:$H,8,FALSE)),VLOOKUP('Perpetual Pricing (2)'!$D$1,XE!$A:$G,7,FALSE))</f>
        <v>400,800</v>
      </c>
      <c r="C120" t="str">
        <f t="shared" si="1"/>
        <v>CHF</v>
      </c>
    </row>
    <row r="121" spans="1:3">
      <c r="A121" s="42" t="str">
        <f>CONCATENATE(LEFT(BASE!G16,6),VLOOKUP('Perpetual Pricing (2)'!$D$1,XE!$A:$C,3,FALSE),MID(BASE!G16,9,1),IF('Perpetual Pricing (2)'!$D$2="Standard","S","G"),RIGHT(BASE!G16,7))</f>
        <v>XSPX00EUUG0100ZZA</v>
      </c>
      <c r="B121" s="85" t="str">
        <f>TEXT(ROUND(VLOOKUP('Perpetual Pricing (2)'!$D$2,XE!$M$5:$N$6,2,FALSE)*BASE!F16*VLOOKUP('Perpetual Pricing (2)'!$D$1,XE!$A:$F,6,FALSE)* (HLOOKUP($D$3,PARTNERPROGRAM!$D$7:$H$8,2,FALSE)),VLOOKUP('Perpetual Pricing (2)'!$D$1,XE!$A:$H,8,FALSE)),VLOOKUP('Perpetual Pricing (2)'!$D$1,XE!$A:$G,7,FALSE))</f>
        <v>364,700</v>
      </c>
      <c r="C121" t="str">
        <f t="shared" si="1"/>
        <v>CHF</v>
      </c>
    </row>
    <row r="122" spans="1:3">
      <c r="A122" s="42" t="str">
        <f>CONCATENATE(LEFT(BASE!G17,6),VLOOKUP('Perpetual Pricing (2)'!$D$1,XE!$A:$C,3,FALSE),MID(BASE!G17,9,1),IF('Perpetual Pricing (2)'!$D$2="Standard","S","G"),RIGHT(BASE!G17,7))</f>
        <v>XSPX00EUUG0100ZZB</v>
      </c>
      <c r="B122" s="85" t="str">
        <f>TEXT(ROUND(VLOOKUP('Perpetual Pricing (2)'!$D$2,XE!$M$5:$N$6,2,FALSE)*BASE!F17*VLOOKUP('Perpetual Pricing (2)'!$D$1,XE!$A:$F,6,FALSE)* (HLOOKUP($D$3,PARTNERPROGRAM!$D$7:$H$8,2,FALSE)),VLOOKUP('Perpetual Pricing (2)'!$D$1,XE!$A:$H,8,FALSE)),VLOOKUP('Perpetual Pricing (2)'!$D$1,XE!$A:$G,7,FALSE))</f>
        <v>307,400</v>
      </c>
      <c r="C122" t="str">
        <f t="shared" si="1"/>
        <v>CHF</v>
      </c>
    </row>
    <row r="123" spans="1:3">
      <c r="A123" s="42" t="str">
        <f>CONCATENATE(LEFT(BASE!G18,6),VLOOKUP('Perpetual Pricing (2)'!$D$1,XE!$A:$C,3,FALSE),MID(BASE!G18,9,1),IF('Perpetual Pricing (2)'!$D$2="Standard","S","G"),RIGHT(BASE!G18,7))</f>
        <v>XSPX00EUUG0100ZZC</v>
      </c>
      <c r="B123" s="85" t="str">
        <f>TEXT(ROUND(VLOOKUP('Perpetual Pricing (2)'!$D$2,XE!$M$5:$N$6,2,FALSE)*BASE!F18*VLOOKUP('Perpetual Pricing (2)'!$D$1,XE!$A:$F,6,FALSE)* (HLOOKUP($D$3,PARTNERPROGRAM!$D$7:$H$8,2,FALSE)),VLOOKUP('Perpetual Pricing (2)'!$D$1,XE!$A:$H,8,FALSE)),VLOOKUP('Perpetual Pricing (2)'!$D$1,XE!$A:$G,7,FALSE))</f>
        <v>249,700</v>
      </c>
      <c r="C123" t="str">
        <f t="shared" si="1"/>
        <v>CHF</v>
      </c>
    </row>
    <row r="124" spans="1:3">
      <c r="A124" s="42" t="str">
        <f>CONCATENATE(LEFT(BASE!G26,6),VLOOKUP('Perpetual Pricing (2)'!$D$1,XE!$A:$C,3,FALSE),MID(BASE!G26,9,1),IF('Perpetual Pricing (2)'!$D$2="Standard","S","G"),RIGHT(BASE!G26,7))</f>
        <v>XSXW00EUUG0100ZZZ</v>
      </c>
      <c r="B124" s="85" t="str">
        <f>TEXT(ROUND(VLOOKUP('Perpetual Pricing (2)'!$D$2,XE!$M$5:$N$6,2,FALSE)*BASE!F26*VLOOKUP('Perpetual Pricing (2)'!$D$1,XE!$A:$F,6,FALSE)* (HLOOKUP($D$3,PARTNERPROGRAM!$D$7:$H$8,2,FALSE)),VLOOKUP('Perpetual Pricing (2)'!$D$1,XE!$A:$H,8,FALSE)),VLOOKUP('Perpetual Pricing (2)'!$D$1,XE!$A:$G,7,FALSE))</f>
        <v>400,800</v>
      </c>
      <c r="C124" t="str">
        <f t="shared" si="1"/>
        <v>CHF</v>
      </c>
    </row>
    <row r="125" spans="1:3">
      <c r="A125" s="42" t="str">
        <f>CONCATENATE(LEFT(BASE!G27,6),VLOOKUP('Perpetual Pricing (2)'!$D$1,XE!$A:$C,3,FALSE),MID(BASE!G27,9,1),IF('Perpetual Pricing (2)'!$D$2="Standard","S","G"),RIGHT(BASE!G27,7))</f>
        <v>XSXW00EUUG0100ZZA</v>
      </c>
      <c r="B125" s="85" t="str">
        <f>TEXT(ROUND(VLOOKUP('Perpetual Pricing (2)'!$D$2,XE!$M$5:$N$6,2,FALSE)*BASE!F27*VLOOKUP('Perpetual Pricing (2)'!$D$1,XE!$A:$F,6,FALSE)* (HLOOKUP($D$3,PARTNERPROGRAM!$D$7:$H$8,2,FALSE)),VLOOKUP('Perpetual Pricing (2)'!$D$1,XE!$A:$H,8,FALSE)),VLOOKUP('Perpetual Pricing (2)'!$D$1,XE!$A:$G,7,FALSE))</f>
        <v>364,700</v>
      </c>
      <c r="C125" t="str">
        <f t="shared" si="1"/>
        <v>CHF</v>
      </c>
    </row>
    <row r="126" spans="1:3">
      <c r="A126" s="42" t="str">
        <f>CONCATENATE(LEFT(BASE!G28,6),VLOOKUP('Perpetual Pricing (2)'!$D$1,XE!$A:$C,3,FALSE),MID(BASE!G28,9,1),IF('Perpetual Pricing (2)'!$D$2="Standard","S","G"),RIGHT(BASE!G28,7))</f>
        <v>XSXW00EUUG0100ZZB</v>
      </c>
      <c r="B126" s="85" t="str">
        <f>TEXT(ROUND(VLOOKUP('Perpetual Pricing (2)'!$D$2,XE!$M$5:$N$6,2,FALSE)*BASE!F28*VLOOKUP('Perpetual Pricing (2)'!$D$1,XE!$A:$F,6,FALSE)* (HLOOKUP($D$3,PARTNERPROGRAM!$D$7:$H$8,2,FALSE)),VLOOKUP('Perpetual Pricing (2)'!$D$1,XE!$A:$H,8,FALSE)),VLOOKUP('Perpetual Pricing (2)'!$D$1,XE!$A:$G,7,FALSE))</f>
        <v>307,400</v>
      </c>
      <c r="C126" t="str">
        <f t="shared" si="1"/>
        <v>CHF</v>
      </c>
    </row>
    <row r="127" spans="1:3">
      <c r="A127" s="42" t="str">
        <f>CONCATENATE(LEFT(BASE!G29,6),VLOOKUP('Perpetual Pricing (2)'!$D$1,XE!$A:$C,3,FALSE),MID(BASE!G29,9,1),IF('Perpetual Pricing (2)'!$D$2="Standard","S","G"),RIGHT(BASE!G29,7))</f>
        <v>XSXW00EUUG0100ZZC</v>
      </c>
      <c r="B127" s="85" t="str">
        <f>TEXT(ROUND(VLOOKUP('Perpetual Pricing (2)'!$D$2,XE!$M$5:$N$6,2,FALSE)*BASE!F29*VLOOKUP('Perpetual Pricing (2)'!$D$1,XE!$A:$F,6,FALSE)* (HLOOKUP($D$3,PARTNERPROGRAM!$D$7:$H$8,2,FALSE)),VLOOKUP('Perpetual Pricing (2)'!$D$1,XE!$A:$H,8,FALSE)),VLOOKUP('Perpetual Pricing (2)'!$D$1,XE!$A:$G,7,FALSE))</f>
        <v>249,700</v>
      </c>
      <c r="C127" t="str">
        <f t="shared" si="1"/>
        <v>CHF</v>
      </c>
    </row>
    <row r="128" spans="1:3">
      <c r="A128" s="42" t="str">
        <f>CONCATENATE(LEFT(BASE!G65,6),VLOOKUP('Perpetual Pricing (2)'!$D$1,XE!$A:$C,3,FALSE),MID(BASE!G65,9,1),IF('Perpetual Pricing (2)'!$D$2="Standard","S","G"),RIGHT(BASE!G65,7))</f>
        <v>QBUS00EUUG0100ZZZ</v>
      </c>
      <c r="B128" s="85" t="str">
        <f>TEXT(ROUND(VLOOKUP('Perpetual Pricing (2)'!$D$2,XE!$M$5:$N$6,2,FALSE)*BASE!F65*VLOOKUP('Perpetual Pricing (2)'!$D$1,XE!$A:$F,6,FALSE)* (HLOOKUP($D$3,PARTNERPROGRAM!$D$7:$H$8,2,FALSE)),VLOOKUP('Perpetual Pricing (2)'!$D$1,XE!$A:$H,8,FALSE)),VLOOKUP('Perpetual Pricing (2)'!$D$1,XE!$A:$G,7,FALSE))</f>
        <v>200,900</v>
      </c>
      <c r="C128" t="str">
        <f t="shared" si="1"/>
        <v>CHF</v>
      </c>
    </row>
    <row r="129" spans="1:3">
      <c r="A129" s="42" t="str">
        <f>CONCATENATE(LEFT(BASE!G66,6),VLOOKUP('Perpetual Pricing (2)'!$D$1,XE!$A:$C,3,FALSE),MID(BASE!G66,9,1),IF('Perpetual Pricing (2)'!$D$2="Standard","S","G"),RIGHT(BASE!G66,7))</f>
        <v>QSXP00EUUG0200ZZZ</v>
      </c>
      <c r="B129" s="85" t="str">
        <f>TEXT(ROUND(VLOOKUP('Perpetual Pricing (2)'!$D$2,XE!$M$5:$N$6,2,FALSE)*BASE!F66*VLOOKUP('Perpetual Pricing (2)'!$D$1,XE!$A:$F,6,FALSE)* (HLOOKUP($D$3,PARTNERPROGRAM!$D$7:$H$8,2,FALSE)),VLOOKUP('Perpetual Pricing (2)'!$D$1,XE!$A:$H,8,FALSE)),VLOOKUP('Perpetual Pricing (2)'!$D$1,XE!$A:$G,7,FALSE))</f>
        <v>601,700</v>
      </c>
      <c r="C129" t="str">
        <f t="shared" si="1"/>
        <v>CHF</v>
      </c>
    </row>
    <row r="130" spans="1:3">
      <c r="A130" s="42" t="str">
        <f>CONCATENATE(LEFT(BASE!G83,6),VLOOKUP('Perpetual Pricing (2)'!$D$1,XE!$A:$C,3,FALSE),MID(BASE!G83,9,1),IF('Perpetual Pricing (2)'!$D$2="Standard","S","G"),RIGHT(BASE!G83,7))</f>
        <v>KXDW00EUUG0100ZZZ</v>
      </c>
      <c r="B130" s="85" t="str">
        <f>TEXT(ROUND(VLOOKUP('Perpetual Pricing (2)'!$D$2,XE!$M$5:$N$6,2,FALSE)*BASE!F83*VLOOKUP('Perpetual Pricing (2)'!$D$1,XE!$A:$F,6,FALSE)* (HLOOKUP($D$3,PARTNERPROGRAM!$D$7:$H$8,2,FALSE)),VLOOKUP('Perpetual Pricing (2)'!$D$1,XE!$A:$H,8,FALSE)),VLOOKUP('Perpetual Pricing (2)'!$D$1,XE!$A:$G,7,FALSE))</f>
        <v>36,600</v>
      </c>
      <c r="C130" t="str">
        <f t="shared" si="1"/>
        <v>CHF</v>
      </c>
    </row>
    <row r="131" spans="1:3">
      <c r="A131" s="42" t="str">
        <f>CONCATENATE(LEFT(BASE!G84,6),VLOOKUP('Perpetual Pricing (2)'!$D$1,XE!$A:$C,3,FALSE),MID(BASE!G84,9,1),IF('Perpetual Pricing (2)'!$D$2="Standard","S","G"),RIGHT(BASE!G84,7))</f>
        <v>KXDW00EUUG0100ZZA</v>
      </c>
      <c r="B131" s="85" t="str">
        <f>TEXT(ROUND(VLOOKUP('Perpetual Pricing (2)'!$D$2,XE!$M$5:$N$6,2,FALSE)*BASE!F84*VLOOKUP('Perpetual Pricing (2)'!$D$1,XE!$A:$F,6,FALSE)* (HLOOKUP($D$3,PARTNERPROGRAM!$D$7:$H$8,2,FALSE)),VLOOKUP('Perpetual Pricing (2)'!$D$1,XE!$A:$H,8,FALSE)),VLOOKUP('Perpetual Pricing (2)'!$D$1,XE!$A:$G,7,FALSE))</f>
        <v>33,300</v>
      </c>
      <c r="C131" t="str">
        <f t="shared" si="1"/>
        <v>CHF</v>
      </c>
    </row>
    <row r="132" spans="1:3">
      <c r="A132" s="42" t="str">
        <f>CONCATENATE(LEFT(BASE!G85,6),VLOOKUP('Perpetual Pricing (2)'!$D$1,XE!$A:$C,3,FALSE),MID(BASE!G85,9,1),IF('Perpetual Pricing (2)'!$D$2="Standard","S","G"),RIGHT(BASE!G85,7))</f>
        <v>KXDW00EUUG0100ZZB</v>
      </c>
      <c r="B132" s="85" t="str">
        <f>TEXT(ROUND(VLOOKUP('Perpetual Pricing (2)'!$D$2,XE!$M$5:$N$6,2,FALSE)*BASE!F85*VLOOKUP('Perpetual Pricing (2)'!$D$1,XE!$A:$F,6,FALSE)* (HLOOKUP($D$3,PARTNERPROGRAM!$D$7:$H$8,2,FALSE)),VLOOKUP('Perpetual Pricing (2)'!$D$1,XE!$A:$H,8,FALSE)),VLOOKUP('Perpetual Pricing (2)'!$D$1,XE!$A:$G,7,FALSE))</f>
        <v>28,100</v>
      </c>
      <c r="C132" t="str">
        <f t="shared" si="1"/>
        <v>CHF</v>
      </c>
    </row>
    <row r="133" spans="1:3">
      <c r="A133" s="42" t="str">
        <f>CONCATENATE(LEFT(BASE!G86,6),VLOOKUP('Perpetual Pricing (2)'!$D$1,XE!$A:$C,3,FALSE),MID(BASE!G86,9,1),IF('Perpetual Pricing (2)'!$D$2="Standard","S","G"),RIGHT(BASE!G86,7))</f>
        <v>KXDW00EUUG0100ZZC</v>
      </c>
      <c r="B133" s="85" t="str">
        <f>TEXT(ROUND(VLOOKUP('Perpetual Pricing (2)'!$D$2,XE!$M$5:$N$6,2,FALSE)*BASE!F86*VLOOKUP('Perpetual Pricing (2)'!$D$1,XE!$A:$F,6,FALSE)* (HLOOKUP($D$3,PARTNERPROGRAM!$D$7:$H$8,2,FALSE)),VLOOKUP('Perpetual Pricing (2)'!$D$1,XE!$A:$H,8,FALSE)),VLOOKUP('Perpetual Pricing (2)'!$D$1,XE!$A:$G,7,FALSE))</f>
        <v>22,800</v>
      </c>
      <c r="C133" t="str">
        <f t="shared" si="1"/>
        <v>CHF</v>
      </c>
    </row>
    <row r="134" spans="1:3">
      <c r="A134" s="42" t="str">
        <f>CONCATENATE(LEFT(BASE!G87,6),VLOOKUP('Perpetual Pricing (2)'!$D$1,XE!$A:$C,3,FALSE),MID(BASE!G87,9,1),IF('Perpetual Pricing (2)'!$D$2="Standard","S","G"),RIGHT(BASE!G87,7))</f>
        <v>KXDW00EUUG0300ZZZ</v>
      </c>
      <c r="B134" s="222" t="str">
        <f>TEXT(ROUND(VLOOKUP('Perpetual Pricing (2)'!$D$2,XE!$M$5:$N$6,2,FALSE)*BASE!F87*VLOOKUP('Perpetual Pricing (2)'!$D$1,XE!$A:$F,6,FALSE)* (HLOOKUP($D$3,PARTNERPROGRAM!$D$7:$H$8,2,FALSE)),VLOOKUP('Perpetual Pricing (2)'!$D$1,XE!$A:$H,8,FALSE)),VLOOKUP('Perpetual Pricing (2)'!$D$1,XE!$A:$G,7,FALSE))</f>
        <v>85,600</v>
      </c>
      <c r="C134" t="str">
        <f t="shared" si="1"/>
        <v>CHF</v>
      </c>
    </row>
    <row r="135" spans="1:3">
      <c r="A135" s="42" t="str">
        <f>CONCATENATE(LEFT(BASE!G109,6),VLOOKUP('Perpetual Pricing (2)'!$D$1,XE!$A:$C,3,FALSE),MID(BASE!G109,9,1),IF('Perpetual Pricing (2)'!$D$2="Standard","S","G"),RIGHT(BASE!G109,7))</f>
        <v>XESS00EUUG0100ZZZ</v>
      </c>
      <c r="B135" s="85" t="str">
        <f>TEXT(ROUND(VLOOKUP('Perpetual Pricing (2)'!$D$2,XE!$M$5:$N$6,2,FALSE)*BASE!F109*VLOOKUP('Perpetual Pricing (2)'!$D$1,XE!$A:$F,6,FALSE)* (HLOOKUP($D$3,PARTNERPROGRAM!$D$7:$H$8,2,FALSE)),VLOOKUP('Perpetual Pricing (2)'!$D$1,XE!$A:$H,8,FALSE)),VLOOKUP('Perpetual Pricing (2)'!$D$1,XE!$A:$G,7,FALSE))</f>
        <v>583,700</v>
      </c>
      <c r="C135" t="str">
        <f t="shared" si="1"/>
        <v>CHF</v>
      </c>
    </row>
    <row r="136" spans="1:3">
      <c r="A136" s="42" t="str">
        <f>CONCATENATE(LEFT(BASE!G110,6),VLOOKUP('Perpetual Pricing (2)'!$D$1,XE!$A:$C,3,FALSE),MID(BASE!G110,9,1),IF('Perpetual Pricing (2)'!$D$2="Standard","S","G"),RIGHT(BASE!G110,7))</f>
        <v>XSTD00EUUG0100ZZZ</v>
      </c>
      <c r="B136" s="85" t="str">
        <f>TEXT(ROUND(VLOOKUP('Perpetual Pricing (2)'!$D$2,XE!$M$5:$N$6,2,FALSE)*BASE!F110*VLOOKUP('Perpetual Pricing (2)'!$D$1,XE!$A:$F,6,FALSE)* (HLOOKUP($D$3,PARTNERPROGRAM!$D$7:$H$8,2,FALSE)),VLOOKUP('Perpetual Pricing (2)'!$D$1,XE!$A:$H,8,FALSE)),VLOOKUP('Perpetual Pricing (2)'!$D$1,XE!$A:$G,7,FALSE))</f>
        <v>620,300</v>
      </c>
      <c r="C136" t="str">
        <f t="shared" ref="C136:C199" si="2">RIGHT($B$6,3)</f>
        <v>CHF</v>
      </c>
    </row>
    <row r="137" spans="1:3">
      <c r="A137" s="42" t="str">
        <f>CONCATENATE(LEFT(BASE!G132,6),VLOOKUP('Perpetual Pricing (2)'!$D$1,XE!$A:$C,3,FALSE),MID(BASE!G132,9,1),IF('Perpetual Pricing (2)'!$D$2="Standard","S","G"),RIGHT(BASE!G132,7))</f>
        <v>XSVS00EUUG0100ZZZ</v>
      </c>
      <c r="B137" s="85" t="str">
        <f>TEXT(ROUND(VLOOKUP('Perpetual Pricing (2)'!$D$2,XE!$M$5:$N$6,2,FALSE)*BASE!F132*VLOOKUP('Perpetual Pricing (2)'!$D$1,XE!$A:$F,6,FALSE)* (HLOOKUP($D$3,PARTNERPROGRAM!$D$7:$H$8,2,FALSE)),VLOOKUP('Perpetual Pricing (2)'!$D$1,XE!$A:$H,8,FALSE)),VLOOKUP('Perpetual Pricing (2)'!$D$1,XE!$A:$G,7,FALSE))</f>
        <v>144,600</v>
      </c>
      <c r="C137" t="str">
        <f t="shared" si="2"/>
        <v>CHF</v>
      </c>
    </row>
    <row r="138" spans="1:3">
      <c r="A138" s="42" t="str">
        <f>CONCATENATE(LEFT(BASE!G133,6),VLOOKUP('Perpetual Pricing (2)'!$D$1,XE!$A:$C,3,FALSE),MID(BASE!G133,9,1),IF('Perpetual Pricing (2)'!$D$2="Standard","S","G"),RIGHT(BASE!G133,7))</f>
        <v>XSVS00EUUG0300ZZZ</v>
      </c>
      <c r="B138" s="85" t="str">
        <f>TEXT(ROUND(VLOOKUP('Perpetual Pricing (2)'!$D$2,XE!$M$5:$N$6,2,FALSE)*BASE!F133*VLOOKUP('Perpetual Pricing (2)'!$D$1,XE!$A:$F,6,FALSE)* (HLOOKUP($D$3,PARTNERPROGRAM!$D$7:$H$8,2,FALSE)),VLOOKUP('Perpetual Pricing (2)'!$D$1,XE!$A:$H,8,FALSE)),VLOOKUP('Perpetual Pricing (2)'!$D$1,XE!$A:$G,7,FALSE))</f>
        <v>364,200</v>
      </c>
      <c r="C138" t="str">
        <f t="shared" si="2"/>
        <v>CHF</v>
      </c>
    </row>
    <row r="139" spans="1:3">
      <c r="A139" s="42" t="str">
        <f>CONCATENATE(LEFT(BASE!G134,6),VLOOKUP('Perpetual Pricing (2)'!$D$1,XE!$A:$C,3,FALSE),MID(BASE!G134,9,1),IF('Perpetual Pricing (2)'!$D$2="Standard","S","G"),RIGHT(BASE!G134,7))</f>
        <v>XSVS00EUUG1000ZZZ</v>
      </c>
      <c r="B139" s="85" t="str">
        <f>TEXT(ROUND(VLOOKUP('Perpetual Pricing (2)'!$D$2,XE!$M$5:$N$6,2,FALSE)*BASE!F134*VLOOKUP('Perpetual Pricing (2)'!$D$1,XE!$A:$F,6,FALSE)* (HLOOKUP($D$3,PARTNERPROGRAM!$D$7:$H$8,2,FALSE)),VLOOKUP('Perpetual Pricing (2)'!$D$1,XE!$A:$H,8,FALSE)),VLOOKUP('Perpetual Pricing (2)'!$D$1,XE!$A:$G,7,FALSE))</f>
        <v>876,500</v>
      </c>
      <c r="C139" t="str">
        <f t="shared" si="2"/>
        <v>CHF</v>
      </c>
    </row>
    <row r="140" spans="1:3">
      <c r="A140" s="42" t="str">
        <f>CONCATENATE(LEFT(BASE!G135,6),VLOOKUP('Perpetual Pricing (2)'!$D$1,XE!$A:$C,3,FALSE),MID(BASE!G135,9,1),IF('Perpetual Pricing (2)'!$D$2="Standard","S","G"),RIGHT(BASE!G135,7))</f>
        <v>XSVS00EUUG0600ZZZ</v>
      </c>
      <c r="B140" s="85" t="str">
        <f>TEXT(ROUND(VLOOKUP('Perpetual Pricing (2)'!$D$2,XE!$M$5:$N$6,2,FALSE)*BASE!F135*VLOOKUP('Perpetual Pricing (2)'!$D$1,XE!$A:$F,6,FALSE)* (HLOOKUP($D$3,PARTNERPROGRAM!$D$7:$H$8,2,FALSE)),VLOOKUP('Perpetual Pricing (2)'!$D$1,XE!$A:$H,8,FALSE)),VLOOKUP('Perpetual Pricing (2)'!$D$1,XE!$A:$G,7,FALSE))</f>
        <v>473,900</v>
      </c>
      <c r="C140" t="str">
        <f t="shared" si="2"/>
        <v>CHF</v>
      </c>
    </row>
    <row r="141" spans="1:3">
      <c r="A141" s="42" t="str">
        <f>CONCATENATE(LEFT(BASE!G136,6),VLOOKUP('Perpetual Pricing (2)'!$D$1,XE!$A:$C,3,FALSE),MID(BASE!G136,9,1),IF('Perpetual Pricing (2)'!$D$2="Standard","S","G"),RIGHT(BASE!G136,7))</f>
        <v>XSVS00EUUG1200ZZZ</v>
      </c>
      <c r="B141" s="85" t="str">
        <f>TEXT(ROUND(VLOOKUP('Perpetual Pricing (2)'!$D$2,XE!$M$5:$N$6,2,FALSE)*BASE!F136*VLOOKUP('Perpetual Pricing (2)'!$D$1,XE!$A:$F,6,FALSE)* (HLOOKUP($D$3,PARTNERPROGRAM!$D$7:$H$8,2,FALSE)),VLOOKUP('Perpetual Pricing (2)'!$D$1,XE!$A:$H,8,FALSE)),VLOOKUP('Perpetual Pricing (2)'!$D$1,XE!$A:$G,7,FALSE))</f>
        <v>693,500</v>
      </c>
      <c r="C141" t="str">
        <f t="shared" si="2"/>
        <v>CHF</v>
      </c>
    </row>
    <row r="142" spans="1:3">
      <c r="A142" s="42" t="str">
        <f>CONCATENATE(LEFT(BASE!G137,6),VLOOKUP('Perpetual Pricing (2)'!$D$1,XE!$A:$C,3,FALSE),MID(BASE!G137,9,1),IF('Perpetual Pricing (2)'!$D$2="Standard","S","G"),RIGHT(BASE!G137,7))</f>
        <v>XSVS00EUUG2400ZZZ</v>
      </c>
      <c r="B142" s="85" t="str">
        <f>TEXT(ROUND(VLOOKUP('Perpetual Pricing (2)'!$D$2,XE!$M$5:$N$6,2,FALSE)*BASE!F137*VLOOKUP('Perpetual Pricing (2)'!$D$1,XE!$A:$F,6,FALSE)* (HLOOKUP($D$3,PARTNERPROGRAM!$D$7:$H$8,2,FALSE)),VLOOKUP('Perpetual Pricing (2)'!$D$1,XE!$A:$H,8,FALSE)),VLOOKUP('Perpetual Pricing (2)'!$D$1,XE!$A:$G,7,FALSE))</f>
        <v>1372,400</v>
      </c>
      <c r="C142" t="str">
        <f t="shared" si="2"/>
        <v>CHF</v>
      </c>
    </row>
    <row r="143" spans="1:3">
      <c r="A143" s="42" t="str">
        <f>CONCATENATE(LEFT(BASE!G138,6),VLOOKUP('Perpetual Pricing (2)'!$D$1,XE!$A:$C,3,FALSE),MID(BASE!G138,9,1),IF('Perpetual Pricing (2)'!$D$2="Standard","S","G"),RIGHT(BASE!G138,7))</f>
        <v>XSVS00EUUG5000ZZZ</v>
      </c>
      <c r="B143" s="85" t="str">
        <f>TEXT(ROUND(VLOOKUP('Perpetual Pricing (2)'!$D$2,XE!$M$5:$N$6,2,FALSE)*BASE!F138*VLOOKUP('Perpetual Pricing (2)'!$D$1,XE!$A:$F,6,FALSE)* (HLOOKUP($D$3,PARTNERPROGRAM!$D$7:$H$8,2,FALSE)),VLOOKUP('Perpetual Pricing (2)'!$D$1,XE!$A:$H,8,FALSE)),VLOOKUP('Perpetual Pricing (2)'!$D$1,XE!$A:$G,7,FALSE))</f>
        <v>2836,400</v>
      </c>
      <c r="C143" t="str">
        <f t="shared" si="2"/>
        <v>CHF</v>
      </c>
    </row>
    <row r="144" spans="1:3">
      <c r="A144" s="42" t="str">
        <f>CONCATENATE(LEFT(BASE!G147,6),VLOOKUP('Perpetual Pricing (2)'!$D$1,XE!$A:$C,3,FALSE),MID(BASE!G147,9,1),IF('Perpetual Pricing (2)'!$D$2="Standard","S","G"),RIGHT(BASE!G147,7))</f>
        <v>XSVW00EUUG0100ZZZ</v>
      </c>
      <c r="B144" s="85" t="str">
        <f>TEXT(ROUND(VLOOKUP('Perpetual Pricing (2)'!$D$2,XE!$M$5:$N$6,2,FALSE)*BASE!F147*VLOOKUP('Perpetual Pricing (2)'!$D$1,XE!$A:$F,6,FALSE)* (HLOOKUP($D$3,PARTNERPROGRAM!$D$7:$H$8,2,FALSE)),VLOOKUP('Perpetual Pricing (2)'!$D$1,XE!$A:$H,8,FALSE)),VLOOKUP('Perpetual Pricing (2)'!$D$1,XE!$A:$G,7,FALSE))</f>
        <v>144,600</v>
      </c>
      <c r="C144" t="str">
        <f t="shared" si="2"/>
        <v>CHF</v>
      </c>
    </row>
    <row r="145" spans="1:3">
      <c r="A145" s="42" t="str">
        <f>CONCATENATE(LEFT(BASE!G148,6),VLOOKUP('Perpetual Pricing (2)'!$D$1,XE!$A:$C,3,FALSE),MID(BASE!G148,9,1),IF('Perpetual Pricing (2)'!$D$2="Standard","S","G"),RIGHT(BASE!G148,7))</f>
        <v>XSVW00EUUG0300ZZZ</v>
      </c>
      <c r="B145" s="85" t="str">
        <f>TEXT(ROUND(VLOOKUP('Perpetual Pricing (2)'!$D$2,XE!$M$5:$N$6,2,FALSE)*BASE!F148*VLOOKUP('Perpetual Pricing (2)'!$D$1,XE!$A:$F,6,FALSE)* (HLOOKUP($D$3,PARTNERPROGRAM!$D$7:$H$8,2,FALSE)),VLOOKUP('Perpetual Pricing (2)'!$D$1,XE!$A:$H,8,FALSE)),VLOOKUP('Perpetual Pricing (2)'!$D$1,XE!$A:$G,7,FALSE))</f>
        <v>364,200</v>
      </c>
      <c r="C145" t="str">
        <f t="shared" si="2"/>
        <v>CHF</v>
      </c>
    </row>
    <row r="146" spans="1:3">
      <c r="A146" s="42" t="str">
        <f>CONCATENATE(LEFT(BASE!G149,6),VLOOKUP('Perpetual Pricing (2)'!$D$1,XE!$A:$C,3,FALSE),MID(BASE!G149,9,1),IF('Perpetual Pricing (2)'!$D$2="Standard","S","G"),RIGHT(BASE!G149,7))</f>
        <v>XSVW00EUUG1000ZZZ</v>
      </c>
      <c r="B146" s="85" t="str">
        <f>TEXT(ROUND(VLOOKUP('Perpetual Pricing (2)'!$D$2,XE!$M$5:$N$6,2,FALSE)*BASE!F149*VLOOKUP('Perpetual Pricing (2)'!$D$1,XE!$A:$F,6,FALSE)* (HLOOKUP($D$3,PARTNERPROGRAM!$D$7:$H$8,2,FALSE)),VLOOKUP('Perpetual Pricing (2)'!$D$1,XE!$A:$H,8,FALSE)),VLOOKUP('Perpetual Pricing (2)'!$D$1,XE!$A:$G,7,FALSE))</f>
        <v>876,500</v>
      </c>
      <c r="C146" t="str">
        <f t="shared" si="2"/>
        <v>CHF</v>
      </c>
    </row>
    <row r="147" spans="1:3">
      <c r="A147" s="42" t="str">
        <f>CONCATENATE(LEFT(BASE!G150,6),VLOOKUP('Perpetual Pricing (2)'!$D$1,XE!$A:$C,3,FALSE),MID(BASE!G150,9,1),IF('Perpetual Pricing (2)'!$D$2="Standard","S","G"),RIGHT(BASE!G150,7))</f>
        <v>XSVW00EUUG0600ZZZ</v>
      </c>
      <c r="B147" s="85" t="str">
        <f>TEXT(ROUND(VLOOKUP('Perpetual Pricing (2)'!$D$2,XE!$M$5:$N$6,2,FALSE)*BASE!F150*VLOOKUP('Perpetual Pricing (2)'!$D$1,XE!$A:$F,6,FALSE)* (HLOOKUP($D$3,PARTNERPROGRAM!$D$7:$H$8,2,FALSE)),VLOOKUP('Perpetual Pricing (2)'!$D$1,XE!$A:$H,8,FALSE)),VLOOKUP('Perpetual Pricing (2)'!$D$1,XE!$A:$G,7,FALSE))</f>
        <v>473,900</v>
      </c>
      <c r="C147" t="str">
        <f t="shared" si="2"/>
        <v>CHF</v>
      </c>
    </row>
    <row r="148" spans="1:3">
      <c r="A148" s="42" t="str">
        <f>CONCATENATE(LEFT(BASE!G151,6),VLOOKUP('Perpetual Pricing (2)'!$D$1,XE!$A:$C,3,FALSE),MID(BASE!G151,9,1),IF('Perpetual Pricing (2)'!$D$2="Standard","S","G"),RIGHT(BASE!G151,7))</f>
        <v>XSVW00EUUG1200ZZZ</v>
      </c>
      <c r="B148" s="85" t="str">
        <f>TEXT(ROUND(VLOOKUP('Perpetual Pricing (2)'!$D$2,XE!$M$5:$N$6,2,FALSE)*BASE!F151*VLOOKUP('Perpetual Pricing (2)'!$D$1,XE!$A:$F,6,FALSE)* (HLOOKUP($D$3,PARTNERPROGRAM!$D$7:$H$8,2,FALSE)),VLOOKUP('Perpetual Pricing (2)'!$D$1,XE!$A:$H,8,FALSE)),VLOOKUP('Perpetual Pricing (2)'!$D$1,XE!$A:$G,7,FALSE))</f>
        <v>693,500</v>
      </c>
      <c r="C148" t="str">
        <f t="shared" si="2"/>
        <v>CHF</v>
      </c>
    </row>
    <row r="149" spans="1:3">
      <c r="A149" s="42" t="str">
        <f>CONCATENATE(LEFT(BASE!G152,6),VLOOKUP('Perpetual Pricing (2)'!$D$1,XE!$A:$C,3,FALSE),MID(BASE!G152,9,1),IF('Perpetual Pricing (2)'!$D$2="Standard","S","G"),RIGHT(BASE!G152,7))</f>
        <v>XSVW00EUUG2400ZZZ</v>
      </c>
      <c r="B149" s="85" t="str">
        <f>TEXT(ROUND(VLOOKUP('Perpetual Pricing (2)'!$D$2,XE!$M$5:$N$6,2,FALSE)*BASE!F152*VLOOKUP('Perpetual Pricing (2)'!$D$1,XE!$A:$F,6,FALSE)* (HLOOKUP($D$3,PARTNERPROGRAM!$D$7:$H$8,2,FALSE)),VLOOKUP('Perpetual Pricing (2)'!$D$1,XE!$A:$H,8,FALSE)),VLOOKUP('Perpetual Pricing (2)'!$D$1,XE!$A:$G,7,FALSE))</f>
        <v>1372,400</v>
      </c>
      <c r="C149" t="str">
        <f t="shared" si="2"/>
        <v>CHF</v>
      </c>
    </row>
    <row r="150" spans="1:3">
      <c r="A150" s="42" t="str">
        <f>CONCATENATE(LEFT(BASE!G153,6),VLOOKUP('Perpetual Pricing (2)'!$D$1,XE!$A:$C,3,FALSE),MID(BASE!G153,9,1),IF('Perpetual Pricing (2)'!$D$2="Standard","S","G"),RIGHT(BASE!G153,7))</f>
        <v>XSVW00EUUG5000ZZZ</v>
      </c>
      <c r="B150" s="85" t="str">
        <f>TEXT(ROUND(VLOOKUP('Perpetual Pricing (2)'!$D$2,XE!$M$5:$N$6,2,FALSE)*BASE!F153*VLOOKUP('Perpetual Pricing (2)'!$D$1,XE!$A:$F,6,FALSE)* (HLOOKUP($D$3,PARTNERPROGRAM!$D$7:$H$8,2,FALSE)),VLOOKUP('Perpetual Pricing (2)'!$D$1,XE!$A:$H,8,FALSE)),VLOOKUP('Perpetual Pricing (2)'!$D$1,XE!$A:$G,7,FALSE))</f>
        <v>2836,400</v>
      </c>
      <c r="C150" t="str">
        <f t="shared" si="2"/>
        <v>CHF</v>
      </c>
    </row>
    <row r="151" spans="1:3">
      <c r="A151" s="42" t="str">
        <f>CONCATENATE(LEFT(BASE!G190,6),VLOOKUP('Perpetual Pricing (2)'!$D$1,XE!$A:$C,3,FALSE),MID(BASE!G190,9,1),IF('Perpetual Pricing (2)'!$D$2="Standard","S","G"),RIGHT(BASE!G190,7))</f>
        <v>KXWK00EUUG0600ZZZ</v>
      </c>
      <c r="B151" s="85" t="str">
        <f>TEXT(ROUND(VLOOKUP('Perpetual Pricing (2)'!$D$2,XE!$M$5:$N$6,2,FALSE)*BASE!F190*VLOOKUP('Perpetual Pricing (2)'!$D$1,XE!$A:$F,6,FALSE)* (HLOOKUP($D$3,PARTNERPROGRAM!$D$7:$H$8,2,FALSE)),VLOOKUP('Perpetual Pricing (2)'!$D$1,XE!$A:$H,8,FALSE)),VLOOKUP('Perpetual Pricing (2)'!$D$1,XE!$A:$G,7,FALSE))</f>
        <v>93,800</v>
      </c>
      <c r="C151" t="str">
        <f t="shared" si="2"/>
        <v>CHF</v>
      </c>
    </row>
    <row r="152" spans="1:3">
      <c r="A152" s="42" t="str">
        <f>CONCATENATE(LEFT(BASE!G191,6),VLOOKUP('Perpetual Pricing (2)'!$D$1,XE!$A:$C,3,FALSE),MID(BASE!G191,9,1),IF('Perpetual Pricing (2)'!$D$2="Standard","S","G"),RIGHT(BASE!G191,7))</f>
        <v>KXWK00EUUG1200ZZZ</v>
      </c>
      <c r="B152" s="85" t="str">
        <f>TEXT(ROUND(VLOOKUP('Perpetual Pricing (2)'!$D$2,XE!$M$5:$N$6,2,FALSE)*BASE!F191*VLOOKUP('Perpetual Pricing (2)'!$D$1,XE!$A:$F,6,FALSE)* (HLOOKUP($D$3,PARTNERPROGRAM!$D$7:$H$8,2,FALSE)),VLOOKUP('Perpetual Pricing (2)'!$D$1,XE!$A:$H,8,FALSE)),VLOOKUP('Perpetual Pricing (2)'!$D$1,XE!$A:$G,7,FALSE))</f>
        <v>178,500</v>
      </c>
      <c r="C152" t="str">
        <f t="shared" si="2"/>
        <v>CHF</v>
      </c>
    </row>
    <row r="153" spans="1:3">
      <c r="A153" s="42" t="str">
        <f>CONCATENATE(LEFT(BASE!G192,6),VLOOKUP('Perpetual Pricing (2)'!$D$1,XE!$A:$C,3,FALSE),MID(BASE!G192,9,1),IF('Perpetual Pricing (2)'!$D$2="Standard","S","G"),RIGHT(BASE!G192,7))</f>
        <v>KXWK00EUUG2400ZZZ</v>
      </c>
      <c r="B153" s="85" t="str">
        <f>TEXT(ROUND(VLOOKUP('Perpetual Pricing (2)'!$D$2,XE!$M$5:$N$6,2,FALSE)*BASE!F192*VLOOKUP('Perpetual Pricing (2)'!$D$1,XE!$A:$F,6,FALSE)* (HLOOKUP($D$3,PARTNERPROGRAM!$D$7:$H$8,2,FALSE)),VLOOKUP('Perpetual Pricing (2)'!$D$1,XE!$A:$H,8,FALSE)),VLOOKUP('Perpetual Pricing (2)'!$D$1,XE!$A:$G,7,FALSE))</f>
        <v>341,00</v>
      </c>
      <c r="C153" t="str">
        <f t="shared" si="2"/>
        <v>CHF</v>
      </c>
    </row>
    <row r="154" spans="1:3">
      <c r="A154" s="42" t="str">
        <f>CONCATENATE(LEFT(BASE!G193,6),VLOOKUP('Perpetual Pricing (2)'!$D$1,XE!$A:$C,3,FALSE),MID(BASE!G193,9,1),IF('Perpetual Pricing (2)'!$D$2="Standard","S","G"),RIGHT(BASE!G193,7))</f>
        <v>KXWK00EUUG5000ZZZ</v>
      </c>
      <c r="B154" s="85" t="str">
        <f>TEXT(ROUND(VLOOKUP('Perpetual Pricing (2)'!$D$2,XE!$M$5:$N$6,2,FALSE)*BASE!F193*VLOOKUP('Perpetual Pricing (2)'!$D$1,XE!$A:$F,6,FALSE)* (HLOOKUP($D$3,PARTNERPROGRAM!$D$7:$H$8,2,FALSE)),VLOOKUP('Perpetual Pricing (2)'!$D$1,XE!$A:$H,8,FALSE)),VLOOKUP('Perpetual Pricing (2)'!$D$1,XE!$A:$G,7,FALSE))</f>
        <v>631,200</v>
      </c>
      <c r="C154" t="str">
        <f t="shared" si="2"/>
        <v>CHF</v>
      </c>
    </row>
    <row r="155" spans="1:3">
      <c r="A155" s="42" t="str">
        <f>CONCATENATE(LEFT(BASE!G202,6),VLOOKUP('Perpetual Pricing (2)'!$D$1,XE!$A:$C,3,FALSE),MID(BASE!G202,9,1),IF('Perpetual Pricing (2)'!$D$2="Standard","S","G"),RIGHT(BASE!G202,7))</f>
        <v>SSPS50EUUG0100ZZZ</v>
      </c>
      <c r="B155" s="85" t="str">
        <f>TEXT(ROUND(VLOOKUP('Perpetual Pricing (2)'!$D$2,XE!$M$5:$N$6,2,FALSE)*BASE!F202*VLOOKUP('Perpetual Pricing (2)'!$D$1,XE!$A:$F,6,FALSE)* (HLOOKUP($D$3,PARTNERPROGRAM!$D$7:$H$8,2,FALSE)),VLOOKUP('Perpetual Pricing (2)'!$D$1,XE!$A:$H,8,FALSE)),VLOOKUP('Perpetual Pricing (2)'!$D$1,XE!$A:$G,7,FALSE))</f>
        <v>400,800</v>
      </c>
      <c r="C155" t="str">
        <f t="shared" si="2"/>
        <v>CHF</v>
      </c>
    </row>
    <row r="156" spans="1:3">
      <c r="A156" s="42" t="str">
        <f>CONCATENATE(LEFT(BASE!G203,6),VLOOKUP('Perpetual Pricing (2)'!$D$1,XE!$A:$C,3,FALSE),MID(BASE!G203,9,1),IF('Perpetual Pricing (2)'!$D$2="Standard","S","G"),RIGHT(BASE!G203,7))</f>
        <v>SSPS50EUUG0100ZZA</v>
      </c>
      <c r="B156" s="85" t="str">
        <f>TEXT(ROUND(VLOOKUP('Perpetual Pricing (2)'!$D$2,XE!$M$5:$N$6,2,FALSE)*BASE!F203*VLOOKUP('Perpetual Pricing (2)'!$D$1,XE!$A:$F,6,FALSE)* (HLOOKUP($D$3,PARTNERPROGRAM!$D$7:$H$8,2,FALSE)),VLOOKUP('Perpetual Pricing (2)'!$D$1,XE!$A:$H,8,FALSE)),VLOOKUP('Perpetual Pricing (2)'!$D$1,XE!$A:$G,7,FALSE))</f>
        <v>364,700</v>
      </c>
      <c r="C156" t="str">
        <f t="shared" si="2"/>
        <v>CHF</v>
      </c>
    </row>
    <row r="157" spans="1:3">
      <c r="A157" s="42" t="str">
        <f>CONCATENATE(LEFT(BASE!G204,6),VLOOKUP('Perpetual Pricing (2)'!$D$1,XE!$A:$C,3,FALSE),MID(BASE!G204,9,1),IF('Perpetual Pricing (2)'!$D$2="Standard","S","G"),RIGHT(BASE!G204,7))</f>
        <v>SSPS50EUUG0100ZZB</v>
      </c>
      <c r="B157" s="85" t="str">
        <f>TEXT(ROUND(VLOOKUP('Perpetual Pricing (2)'!$D$2,XE!$M$5:$N$6,2,FALSE)*BASE!F204*VLOOKUP('Perpetual Pricing (2)'!$D$1,XE!$A:$F,6,FALSE)* (HLOOKUP($D$3,PARTNERPROGRAM!$D$7:$H$8,2,FALSE)),VLOOKUP('Perpetual Pricing (2)'!$D$1,XE!$A:$H,8,FALSE)),VLOOKUP('Perpetual Pricing (2)'!$D$1,XE!$A:$G,7,FALSE))</f>
        <v>307,400</v>
      </c>
      <c r="C157" t="str">
        <f t="shared" si="2"/>
        <v>CHF</v>
      </c>
    </row>
    <row r="158" spans="1:3">
      <c r="A158" s="42" t="str">
        <f>CONCATENATE(LEFT(BASE!G205,6),VLOOKUP('Perpetual Pricing (2)'!$D$1,XE!$A:$C,3,FALSE),MID(BASE!G205,9,1),IF('Perpetual Pricing (2)'!$D$2="Standard","S","G"),RIGHT(BASE!G205,7))</f>
        <v>SSPS50EUUG0100ZZC</v>
      </c>
      <c r="B158" s="85" t="str">
        <f>TEXT(ROUND(VLOOKUP('Perpetual Pricing (2)'!$D$2,XE!$M$5:$N$6,2,FALSE)*BASE!F205*VLOOKUP('Perpetual Pricing (2)'!$D$1,XE!$A:$F,6,FALSE)* (HLOOKUP($D$3,PARTNERPROGRAM!$D$7:$H$8,2,FALSE)),VLOOKUP('Perpetual Pricing (2)'!$D$1,XE!$A:$H,8,FALSE)),VLOOKUP('Perpetual Pricing (2)'!$D$1,XE!$A:$G,7,FALSE))</f>
        <v>249,700</v>
      </c>
      <c r="C158" t="str">
        <f t="shared" si="2"/>
        <v>CHF</v>
      </c>
    </row>
    <row r="159" spans="1:3">
      <c r="A159" s="42" t="str">
        <f>CONCATENATE(LEFT(BASE!G231,6),VLOOKUP('Perpetual Pricing (2)'!$D$1,XE!$A:$C,3,FALSE),MID(BASE!G231,9,1),IF('Perpetual Pricing (2)'!$D$2="Standard","S","G"),RIGHT(BASE!G231,7))</f>
        <v>BSBS50EUUG0100ZZZ</v>
      </c>
      <c r="B159" s="85" t="str">
        <f>TEXT(ROUND(VLOOKUP('Perpetual Pricing (2)'!$D$2,XE!$M$5:$N$6,2,FALSE)*BASE!F231*VLOOKUP('Perpetual Pricing (2)'!$D$1,XE!$A:$F,6,FALSE)* (HLOOKUP($D$3,PARTNERPROGRAM!$D$7:$H$8,2,FALSE)),VLOOKUP('Perpetual Pricing (2)'!$D$1,XE!$A:$H,8,FALSE)),VLOOKUP('Perpetual Pricing (2)'!$D$1,XE!$A:$G,7,FALSE))</f>
        <v>200,900</v>
      </c>
      <c r="C159" t="str">
        <f t="shared" si="2"/>
        <v>CHF</v>
      </c>
    </row>
    <row r="160" spans="1:3">
      <c r="A160" s="42" t="str">
        <f>CONCATENATE(LEFT(BASE!G232,6),VLOOKUP('Perpetual Pricing (2)'!$D$1,XE!$A:$C,3,FALSE),MID(BASE!G232,9,1),IF('Perpetual Pricing (2)'!$D$2="Standard","S","G"),RIGHT(BASE!G232,7))</f>
        <v>BSBP50EUUG0200ZZZ</v>
      </c>
      <c r="B160" s="85" t="str">
        <f>TEXT(ROUND(VLOOKUP('Perpetual Pricing (2)'!$D$2,XE!$M$5:$N$6,2,FALSE)*BASE!F232*VLOOKUP('Perpetual Pricing (2)'!$D$1,XE!$A:$F,6,FALSE)* (HLOOKUP($D$3,PARTNERPROGRAM!$D$7:$H$8,2,FALSE)),VLOOKUP('Perpetual Pricing (2)'!$D$1,XE!$A:$H,8,FALSE)),VLOOKUP('Perpetual Pricing (2)'!$D$1,XE!$A:$G,7,FALSE))</f>
        <v>601,700</v>
      </c>
      <c r="C160" t="str">
        <f t="shared" si="2"/>
        <v>CHF</v>
      </c>
    </row>
    <row r="161" spans="1:3">
      <c r="A161" s="42" t="str">
        <f>CONCATENATE(LEFT(BASE!G251,6),VLOOKUP('Perpetual Pricing (2)'!$D$1,XE!$A:$C,3,FALSE),MID(BASE!G251,9,1),IF('Perpetual Pricing (2)'!$D$2="Standard","S","G"),RIGHT(BASE!G251,7))</f>
        <v>DSPD50EUUG0100ZZZ</v>
      </c>
      <c r="B161" s="85" t="str">
        <f>TEXT(ROUND(VLOOKUP('Perpetual Pricing (2)'!$D$2,XE!$M$5:$N$6,2,FALSE)*BASE!F251*VLOOKUP('Perpetual Pricing (2)'!$D$1,XE!$A:$F,6,FALSE)* (HLOOKUP($D$3,PARTNERPROGRAM!$D$7:$H$8,2,FALSE)),VLOOKUP('Perpetual Pricing (2)'!$D$1,XE!$A:$H,8,FALSE)),VLOOKUP('Perpetual Pricing (2)'!$D$1,XE!$A:$G,7,FALSE))</f>
        <v>36,600</v>
      </c>
      <c r="C161" t="str">
        <f t="shared" si="2"/>
        <v>CHF</v>
      </c>
    </row>
    <row r="162" spans="1:3">
      <c r="A162" s="42" t="str">
        <f>CONCATENATE(LEFT(BASE!G252,6),VLOOKUP('Perpetual Pricing (2)'!$D$1,XE!$A:$C,3,FALSE),MID(BASE!G252,9,1),IF('Perpetual Pricing (2)'!$D$2="Standard","S","G"),RIGHT(BASE!G252,7))</f>
        <v>DSPD50EUUG0100ZZA</v>
      </c>
      <c r="B162" s="85" t="str">
        <f>TEXT(ROUND(VLOOKUP('Perpetual Pricing (2)'!$D$2,XE!$M$5:$N$6,2,FALSE)*BASE!F252*VLOOKUP('Perpetual Pricing (2)'!$D$1,XE!$A:$F,6,FALSE)* (HLOOKUP($D$3,PARTNERPROGRAM!$D$7:$H$8,2,FALSE)),VLOOKUP('Perpetual Pricing (2)'!$D$1,XE!$A:$H,8,FALSE)),VLOOKUP('Perpetual Pricing (2)'!$D$1,XE!$A:$G,7,FALSE))</f>
        <v>33,300</v>
      </c>
      <c r="C162" t="str">
        <f t="shared" si="2"/>
        <v>CHF</v>
      </c>
    </row>
    <row r="163" spans="1:3">
      <c r="A163" s="42" t="str">
        <f>CONCATENATE(LEFT(BASE!G253,6),VLOOKUP('Perpetual Pricing (2)'!$D$1,XE!$A:$C,3,FALSE),MID(BASE!G253,9,1),IF('Perpetual Pricing (2)'!$D$2="Standard","S","G"),RIGHT(BASE!G253,7))</f>
        <v>DSPD50EUUG0100ZZB</v>
      </c>
      <c r="B163" s="85" t="str">
        <f>TEXT(ROUND(VLOOKUP('Perpetual Pricing (2)'!$D$2,XE!$M$5:$N$6,2,FALSE)*BASE!F253*VLOOKUP('Perpetual Pricing (2)'!$D$1,XE!$A:$F,6,FALSE)* (HLOOKUP($D$3,PARTNERPROGRAM!$D$7:$H$8,2,FALSE)),VLOOKUP('Perpetual Pricing (2)'!$D$1,XE!$A:$H,8,FALSE)),VLOOKUP('Perpetual Pricing (2)'!$D$1,XE!$A:$G,7,FALSE))</f>
        <v>28,100</v>
      </c>
      <c r="C163" t="str">
        <f t="shared" si="2"/>
        <v>CHF</v>
      </c>
    </row>
    <row r="164" spans="1:3">
      <c r="A164" s="42" t="str">
        <f>CONCATENATE(LEFT(BASE!G254,6),VLOOKUP('Perpetual Pricing (2)'!$D$1,XE!$A:$C,3,FALSE),MID(BASE!G254,9,1),IF('Perpetual Pricing (2)'!$D$2="Standard","S","G"),RIGHT(BASE!G254,7))</f>
        <v>DSPD50EUUG0100ZZC</v>
      </c>
      <c r="B164" s="85" t="str">
        <f>TEXT(ROUND(VLOOKUP('Perpetual Pricing (2)'!$D$2,XE!$M$5:$N$6,2,FALSE)*BASE!F254*VLOOKUP('Perpetual Pricing (2)'!$D$1,XE!$A:$F,6,FALSE)* (HLOOKUP($D$3,PARTNERPROGRAM!$D$7:$H$8,2,FALSE)),VLOOKUP('Perpetual Pricing (2)'!$D$1,XE!$A:$H,8,FALSE)),VLOOKUP('Perpetual Pricing (2)'!$D$1,XE!$A:$G,7,FALSE))</f>
        <v>22,800</v>
      </c>
      <c r="C164" t="str">
        <f t="shared" si="2"/>
        <v>CHF</v>
      </c>
    </row>
    <row r="165" spans="1:3">
      <c r="A165" s="42" t="str">
        <f>CONCATENATE(LEFT(BASE!G255,6),VLOOKUP('Perpetual Pricing (2)'!$D$1,XE!$A:$C,3,FALSE),MID(BASE!G255,9,1),IF('Perpetual Pricing (2)'!$D$2="Standard","S","G"),RIGHT(BASE!G255,7))</f>
        <v>DSPD50EUUG0300ZZZ</v>
      </c>
      <c r="B165" s="85" t="str">
        <f>TEXT(ROUND(VLOOKUP('Perpetual Pricing (2)'!$D$2,XE!$M$5:$N$6,2,FALSE)*BASE!F255*VLOOKUP('Perpetual Pricing (2)'!$D$1,XE!$A:$F,6,FALSE)* (HLOOKUP($D$3,PARTNERPROGRAM!$D$7:$H$8,2,FALSE)),VLOOKUP('Perpetual Pricing (2)'!$D$1,XE!$A:$H,8,FALSE)),VLOOKUP('Perpetual Pricing (2)'!$D$1,XE!$A:$G,7,FALSE))</f>
        <v>85,600</v>
      </c>
      <c r="C165" t="str">
        <f t="shared" si="2"/>
        <v>CHF</v>
      </c>
    </row>
    <row r="166" spans="1:3">
      <c r="A166" s="42" t="str">
        <f>CONCATENATE(LEFT(BASE!G277,6),VLOOKUP('Perpetual Pricing (2)'!$D$1,XE!$A:$C,3,FALSE),MID(BASE!G277,9,1),IF('Perpetual Pricing (2)'!$D$2="Standard","S","G"),RIGHT(BASE!G277,7))</f>
        <v>ISPI50EUNG011YZRZ</v>
      </c>
      <c r="B166" s="85" t="str">
        <f>TEXT(ROUND(VLOOKUP('Perpetual Pricing (2)'!$D$2,XE!$M$5:$N$6,2,FALSE)*BASE!F277*VLOOKUP('Perpetual Pricing (2)'!$D$1,XE!$A:$F,6,FALSE)* (HLOOKUP($D$3,PARTNERPROGRAM!$D$7:$H$8,2,FALSE)),VLOOKUP('Perpetual Pricing (2)'!$D$1,XE!$A:$H,8,FALSE)),VLOOKUP('Perpetual Pricing (2)'!$D$1,XE!$A:$G,7,FALSE))</f>
        <v>1829,900</v>
      </c>
      <c r="C166" t="str">
        <f t="shared" si="2"/>
        <v>CHF</v>
      </c>
    </row>
    <row r="167" spans="1:3">
      <c r="A167" s="42" t="str">
        <f>CONCATENATE(LEFT(BASE!G278,6),VLOOKUP('Perpetual Pricing (2)'!$D$1,XE!$A:$C,3,FALSE),MID(BASE!G278,9,1),IF('Perpetual Pricing (2)'!$D$2="Standard","S","G"),RIGHT(BASE!G278,7))</f>
        <v>IADD50EUNG011YZRZ</v>
      </c>
      <c r="B167" s="85" t="str">
        <f>TEXT(ROUND(VLOOKUP('Perpetual Pricing (2)'!$D$2,XE!$M$5:$N$6,2,FALSE)*BASE!F278*VLOOKUP('Perpetual Pricing (2)'!$D$1,XE!$A:$F,6,FALSE)* (HLOOKUP($D$3,PARTNERPROGRAM!$D$7:$H$8,2,FALSE)),VLOOKUP('Perpetual Pricing (2)'!$D$1,XE!$A:$H,8,FALSE)),VLOOKUP('Perpetual Pricing (2)'!$D$1,XE!$A:$G,7,FALSE))</f>
        <v>1097,900</v>
      </c>
      <c r="C167" t="str">
        <f t="shared" si="2"/>
        <v>CHF</v>
      </c>
    </row>
    <row r="168" spans="1:3">
      <c r="A168" s="42" t="str">
        <f>CONCATENATE(LEFT(BASE!G279,6),VLOOKUP('Perpetual Pricing (2)'!$D$1,XE!$A:$C,3,FALSE),MID(BASE!G279,9,1),IF('Perpetual Pricing (2)'!$D$2="Standard","S","G"),RIGHT(BASE!G279,7))</f>
        <v>ISPI50EUNG013MZRZ</v>
      </c>
      <c r="B168" s="85" t="str">
        <f>TEXT(ROUND(VLOOKUP('Perpetual Pricing (2)'!$D$2,XE!$M$5:$N$6,2,FALSE)*BASE!F279*VLOOKUP('Perpetual Pricing (2)'!$D$1,XE!$A:$F,6,FALSE)* (HLOOKUP($D$3,PARTNERPROGRAM!$D$7:$H$8,2,FALSE)),VLOOKUP('Perpetual Pricing (2)'!$D$1,XE!$A:$H,8,FALSE)),VLOOKUP('Perpetual Pricing (2)'!$D$1,XE!$A:$G,7,FALSE))</f>
        <v>960,700</v>
      </c>
      <c r="C168" t="str">
        <f t="shared" si="2"/>
        <v>CHF</v>
      </c>
    </row>
    <row r="169" spans="1:3">
      <c r="A169" s="42" t="str">
        <f>CONCATENATE(LEFT(BASE!G280,6),VLOOKUP('Perpetual Pricing (2)'!$D$1,XE!$A:$C,3,FALSE),MID(BASE!G280,9,1),IF('Perpetual Pricing (2)'!$D$2="Standard","S","G"),RIGHT(BASE!G280,7))</f>
        <v>ISPI50EUNG011MZRZ</v>
      </c>
      <c r="B169" s="85" t="str">
        <f>TEXT(ROUND(VLOOKUP('Perpetual Pricing (2)'!$D$2,XE!$M$5:$N$6,2,FALSE)*BASE!F280*VLOOKUP('Perpetual Pricing (2)'!$D$1,XE!$A:$F,6,FALSE)* (HLOOKUP($D$3,PARTNERPROGRAM!$D$7:$H$8,2,FALSE)),VLOOKUP('Perpetual Pricing (2)'!$D$1,XE!$A:$H,8,FALSE)),VLOOKUP('Perpetual Pricing (2)'!$D$1,XE!$A:$G,7,FALSE))</f>
        <v>363,100</v>
      </c>
      <c r="C169" t="str">
        <f t="shared" si="2"/>
        <v>CHF</v>
      </c>
    </row>
    <row r="170" spans="1:3">
      <c r="A170" s="42" t="str">
        <f>CONCATENATE(LEFT(BASE!G281,6),VLOOKUP('Perpetual Pricing (2)'!$D$1,XE!$A:$C,3,FALSE),MID(BASE!G281,9,1),IF('Perpetual Pricing (2)'!$D$2="Standard","S","G"),RIGHT(BASE!G281,7))</f>
        <v>ISPI50EUNG012WZRZ</v>
      </c>
      <c r="B170" s="85" t="str">
        <f>TEXT(ROUND(VLOOKUP('Perpetual Pricing (2)'!$D$2,XE!$M$5:$N$6,2,FALSE)*BASE!F281*VLOOKUP('Perpetual Pricing (2)'!$D$1,XE!$A:$F,6,FALSE)* (HLOOKUP($D$3,PARTNERPROGRAM!$D$7:$H$8,2,FALSE)),VLOOKUP('Perpetual Pricing (2)'!$D$1,XE!$A:$H,8,FALSE)),VLOOKUP('Perpetual Pricing (2)'!$D$1,XE!$A:$G,7,FALSE))</f>
        <v>186,700</v>
      </c>
      <c r="C170" t="str">
        <f t="shared" si="2"/>
        <v>CHF</v>
      </c>
    </row>
    <row r="171" spans="1:3">
      <c r="A171" s="42" t="str">
        <f>CONCATENATE(LEFT(BASE!G283,6),VLOOKUP('Perpetual Pricing (2)'!$D$1,XE!$A:$C,3,FALSE),MID(BASE!G283,9,1),IF('Perpetual Pricing (2)'!$D$2="Standard","S","G"),RIGHT(BASE!G283,7))</f>
        <v>IPRO50EUNG011YZRZ</v>
      </c>
      <c r="B171" s="85" t="str">
        <f>TEXT(ROUND(VLOOKUP('Perpetual Pricing (2)'!$D$2,XE!$M$5:$N$6,2,FALSE)*BASE!F283*VLOOKUP('Perpetual Pricing (2)'!$D$1,XE!$A:$F,6,FALSE)* (HLOOKUP($D$3,PARTNERPROGRAM!$D$7:$H$8,2,FALSE)),VLOOKUP('Perpetual Pricing (2)'!$D$1,XE!$A:$H,8,FALSE)),VLOOKUP('Perpetual Pricing (2)'!$D$1,XE!$A:$G,7,FALSE))</f>
        <v>3293,800</v>
      </c>
      <c r="C171" t="str">
        <f t="shared" si="2"/>
        <v>CHF</v>
      </c>
    </row>
    <row r="172" spans="1:3">
      <c r="A172" s="42" t="str">
        <f>CONCATENATE(LEFT(BASE!G284,6),VLOOKUP('Perpetual Pricing (2)'!$D$1,XE!$A:$C,3,FALSE),MID(BASE!G284,9,1),IF('Perpetual Pricing (2)'!$D$2="Standard","S","G"),RIGHT(BASE!G284,7))</f>
        <v>IADP50EUNG011YZRZ</v>
      </c>
      <c r="B172" s="85" t="str">
        <f>TEXT(ROUND(VLOOKUP('Perpetual Pricing (2)'!$D$2,XE!$M$5:$N$6,2,FALSE)*BASE!F284*VLOOKUP('Perpetual Pricing (2)'!$D$1,XE!$A:$F,6,FALSE)* (HLOOKUP($D$3,PARTNERPROGRAM!$D$7:$H$8,2,FALSE)),VLOOKUP('Perpetual Pricing (2)'!$D$1,XE!$A:$H,8,FALSE)),VLOOKUP('Perpetual Pricing (2)'!$D$1,XE!$A:$G,7,FALSE))</f>
        <v>1973,600</v>
      </c>
      <c r="C172" t="str">
        <f t="shared" si="2"/>
        <v>CHF</v>
      </c>
    </row>
    <row r="173" spans="1:3">
      <c r="A173" s="42" t="str">
        <f>CONCATENATE(LEFT(BASE!G285,6),VLOOKUP('Perpetual Pricing (2)'!$D$1,XE!$A:$C,3,FALSE),MID(BASE!G285,9,1),IF('Perpetual Pricing (2)'!$D$2="Standard","S","G"),RIGHT(BASE!G285,7))</f>
        <v>IPRO50EUNG013MZRZ</v>
      </c>
      <c r="B173" s="85" t="str">
        <f>TEXT(ROUND(VLOOKUP('Perpetual Pricing (2)'!$D$2,XE!$M$5:$N$6,2,FALSE)*BASE!F285*VLOOKUP('Perpetual Pricing (2)'!$D$1,XE!$A:$F,6,FALSE)* (HLOOKUP($D$3,PARTNERPROGRAM!$D$7:$H$8,2,FALSE)),VLOOKUP('Perpetual Pricing (2)'!$D$1,XE!$A:$H,8,FALSE)),VLOOKUP('Perpetual Pricing (2)'!$D$1,XE!$A:$G,7,FALSE))</f>
        <v>1720,100</v>
      </c>
      <c r="C173" t="str">
        <f t="shared" si="2"/>
        <v>CHF</v>
      </c>
    </row>
    <row r="174" spans="1:3">
      <c r="A174" s="42" t="str">
        <f>CONCATENATE(LEFT(BASE!G286,6),VLOOKUP('Perpetual Pricing (2)'!$D$1,XE!$A:$C,3,FALSE),MID(BASE!G286,9,1),IF('Perpetual Pricing (2)'!$D$2="Standard","S","G"),RIGHT(BASE!G286,7))</f>
        <v>IPRO50EUNG011MZRZ</v>
      </c>
      <c r="B174" s="85" t="str">
        <f>TEXT(ROUND(VLOOKUP('Perpetual Pricing (2)'!$D$2,XE!$M$5:$N$6,2,FALSE)*BASE!F286*VLOOKUP('Perpetual Pricing (2)'!$D$1,XE!$A:$F,6,FALSE)* (HLOOKUP($D$3,PARTNERPROGRAM!$D$7:$H$8,2,FALSE)),VLOOKUP('Perpetual Pricing (2)'!$D$1,XE!$A:$H,8,FALSE)),VLOOKUP('Perpetual Pricing (2)'!$D$1,XE!$A:$G,7,FALSE))</f>
        <v>651,500</v>
      </c>
      <c r="C174" t="str">
        <f t="shared" si="2"/>
        <v>CHF</v>
      </c>
    </row>
    <row r="175" spans="1:3">
      <c r="A175" s="42" t="str">
        <f>CONCATENATE(LEFT(BASE!G287,6),VLOOKUP('Perpetual Pricing (2)'!$D$1,XE!$A:$C,3,FALSE),MID(BASE!G287,9,1),IF('Perpetual Pricing (2)'!$D$2="Standard","S","G"),RIGHT(BASE!G287,7))</f>
        <v>IPRO50EUNG012WZRZ</v>
      </c>
      <c r="B175" s="85" t="str">
        <f>TEXT(ROUND(VLOOKUP('Perpetual Pricing (2)'!$D$2,XE!$M$5:$N$6,2,FALSE)*BASE!F287*VLOOKUP('Perpetual Pricing (2)'!$D$1,XE!$A:$F,6,FALSE)* (HLOOKUP($D$3,PARTNERPROGRAM!$D$7:$H$8,2,FALSE)),VLOOKUP('Perpetual Pricing (2)'!$D$1,XE!$A:$H,8,FALSE)),VLOOKUP('Perpetual Pricing (2)'!$D$1,XE!$A:$G,7,FALSE))</f>
        <v>328,700</v>
      </c>
      <c r="C175" t="str">
        <f t="shared" si="2"/>
        <v>CHF</v>
      </c>
    </row>
    <row r="176" spans="1:3">
      <c r="A176" s="42" t="str">
        <f>CONCATENATE(LEFT(BASE!G298,6),VLOOKUP('Perpetual Pricing (2)'!$D$1,XE!$A:$C,3,FALSE),MID(BASE!G298,9,1),IF('Perpetual Pricing (2)'!$D$2="Standard","S","G"),RIGHT(BASE!G298,7))</f>
        <v>DSDV50EUUG0600ZZZ</v>
      </c>
      <c r="B176" s="85" t="str">
        <f>TEXT(ROUND(VLOOKUP('Perpetual Pricing (2)'!$D$2,XE!$M$5:$N$6,2,FALSE)*BASE!F298*VLOOKUP('Perpetual Pricing (2)'!$D$1,XE!$A:$F,6,FALSE)* (HLOOKUP($D$3,PARTNERPROGRAM!$D$7:$H$8,2,FALSE)),VLOOKUP('Perpetual Pricing (2)'!$D$1,XE!$A:$H,8,FALSE)),VLOOKUP('Perpetual Pricing (2)'!$D$1,XE!$A:$G,7,FALSE))</f>
        <v>93,800</v>
      </c>
      <c r="C176" t="str">
        <f t="shared" si="2"/>
        <v>CHF</v>
      </c>
    </row>
    <row r="177" spans="1:3">
      <c r="A177" s="42" t="str">
        <f>CONCATENATE(LEFT(BASE!G299,6),VLOOKUP('Perpetual Pricing (2)'!$D$1,XE!$A:$C,3,FALSE),MID(BASE!G299,9,1),IF('Perpetual Pricing (2)'!$D$2="Standard","S","G"),RIGHT(BASE!G299,7))</f>
        <v>DSDV50EUUG1200ZZZ</v>
      </c>
      <c r="B177" s="85" t="str">
        <f>TEXT(ROUND(VLOOKUP('Perpetual Pricing (2)'!$D$2,XE!$M$5:$N$6,2,FALSE)*BASE!F299*VLOOKUP('Perpetual Pricing (2)'!$D$1,XE!$A:$F,6,FALSE)* (HLOOKUP($D$3,PARTNERPROGRAM!$D$7:$H$8,2,FALSE)),VLOOKUP('Perpetual Pricing (2)'!$D$1,XE!$A:$H,8,FALSE)),VLOOKUP('Perpetual Pricing (2)'!$D$1,XE!$A:$G,7,FALSE))</f>
        <v>178,500</v>
      </c>
      <c r="C177" t="str">
        <f t="shared" si="2"/>
        <v>CHF</v>
      </c>
    </row>
    <row r="178" spans="1:3">
      <c r="A178" s="42" t="str">
        <f>CONCATENATE(LEFT(BASE!G300,6),VLOOKUP('Perpetual Pricing (2)'!$D$1,XE!$A:$C,3,FALSE),MID(BASE!G300,9,1),IF('Perpetual Pricing (2)'!$D$2="Standard","S","G"),RIGHT(BASE!G300,7))</f>
        <v>DSDV50EUUG2400ZZZ</v>
      </c>
      <c r="B178" s="85" t="str">
        <f>TEXT(ROUND(VLOOKUP('Perpetual Pricing (2)'!$D$2,XE!$M$5:$N$6,2,FALSE)*BASE!F300*VLOOKUP('Perpetual Pricing (2)'!$D$1,XE!$A:$F,6,FALSE)* (HLOOKUP($D$3,PARTNERPROGRAM!$D$7:$H$8,2,FALSE)),VLOOKUP('Perpetual Pricing (2)'!$D$1,XE!$A:$H,8,FALSE)),VLOOKUP('Perpetual Pricing (2)'!$D$1,XE!$A:$G,7,FALSE))</f>
        <v>341,00</v>
      </c>
      <c r="C178" t="str">
        <f t="shared" si="2"/>
        <v>CHF</v>
      </c>
    </row>
    <row r="179" spans="1:3">
      <c r="A179" s="42" t="str">
        <f>CONCATENATE(LEFT(BASE!G301,6),VLOOKUP('Perpetual Pricing (2)'!$D$1,XE!$A:$C,3,FALSE),MID(BASE!G301,9,1),IF('Perpetual Pricing (2)'!$D$2="Standard","S","G"),RIGHT(BASE!G301,7))</f>
        <v>DSDV50EUUG5000ZZZ</v>
      </c>
      <c r="B179" s="85" t="str">
        <f>TEXT(ROUND(VLOOKUP('Perpetual Pricing (2)'!$D$2,XE!$M$5:$N$6,2,FALSE)*BASE!F301*VLOOKUP('Perpetual Pricing (2)'!$D$1,XE!$A:$F,6,FALSE)* (HLOOKUP($D$3,PARTNERPROGRAM!$D$7:$H$8,2,FALSE)),VLOOKUP('Perpetual Pricing (2)'!$D$1,XE!$A:$H,8,FALSE)),VLOOKUP('Perpetual Pricing (2)'!$D$1,XE!$A:$G,7,FALSE))</f>
        <v>631,200</v>
      </c>
      <c r="C179" t="str">
        <f t="shared" si="2"/>
        <v>CHF</v>
      </c>
    </row>
    <row r="180" spans="1:3">
      <c r="A180" s="42" t="str">
        <f>CONCATENATE(LEFT(BASE!G302,6),VLOOKUP('Perpetual Pricing (2)'!$D$1,XE!$A:$C,3,FALSE),MID(BASE!G302,9,1),IF('Perpetual Pricing (2)'!$D$2="Standard","S","G"),RIGHT(BASE!G302,7))</f>
        <v>SSSV50EUUG0100ZZZ</v>
      </c>
      <c r="B180" s="85" t="str">
        <f>TEXT(ROUND(VLOOKUP('Perpetual Pricing (2)'!$D$2,XE!$M$5:$N$6,2,FALSE)*BASE!F302*VLOOKUP('Perpetual Pricing (2)'!$D$1,XE!$A:$F,6,FALSE)* (HLOOKUP($D$3,PARTNERPROGRAM!$D$7:$H$8,2,FALSE)),VLOOKUP('Perpetual Pricing (2)'!$D$1,XE!$A:$H,8,FALSE)),VLOOKUP('Perpetual Pricing (2)'!$D$1,XE!$A:$G,7,FALSE))</f>
        <v>144,600</v>
      </c>
      <c r="C180" t="str">
        <f t="shared" si="2"/>
        <v>CHF</v>
      </c>
    </row>
    <row r="181" spans="1:3">
      <c r="A181" s="42" t="str">
        <f>CONCATENATE(LEFT(BASE!G303,6),VLOOKUP('Perpetual Pricing (2)'!$D$1,XE!$A:$C,3,FALSE),MID(BASE!G303,9,1),IF('Perpetual Pricing (2)'!$D$2="Standard","S","G"),RIGHT(BASE!G303,7))</f>
        <v>SSSV50EUUG0300ZZZ</v>
      </c>
      <c r="B181" s="85" t="str">
        <f>TEXT(ROUND(VLOOKUP('Perpetual Pricing (2)'!$D$2,XE!$M$5:$N$6,2,FALSE)*BASE!F303*VLOOKUP('Perpetual Pricing (2)'!$D$1,XE!$A:$F,6,FALSE)* (HLOOKUP($D$3,PARTNERPROGRAM!$D$7:$H$8,2,FALSE)),VLOOKUP('Perpetual Pricing (2)'!$D$1,XE!$A:$H,8,FALSE)),VLOOKUP('Perpetual Pricing (2)'!$D$1,XE!$A:$G,7,FALSE))</f>
        <v>364,200</v>
      </c>
      <c r="C181" t="str">
        <f t="shared" si="2"/>
        <v>CHF</v>
      </c>
    </row>
    <row r="182" spans="1:3">
      <c r="A182" s="42" t="str">
        <f>CONCATENATE(LEFT(BASE!G304,6),VLOOKUP('Perpetual Pricing (2)'!$D$1,XE!$A:$C,3,FALSE),MID(BASE!G304,9,1),IF('Perpetual Pricing (2)'!$D$2="Standard","S","G"),RIGHT(BASE!G304,7))</f>
        <v>SSSV50EUUG0600ZZZ</v>
      </c>
      <c r="B182" s="85" t="str">
        <f>TEXT(ROUND(VLOOKUP('Perpetual Pricing (2)'!$D$2,XE!$M$5:$N$6,2,FALSE)*BASE!F304*VLOOKUP('Perpetual Pricing (2)'!$D$1,XE!$A:$F,6,FALSE)* (HLOOKUP($D$3,PARTNERPROGRAM!$D$7:$H$8,2,FALSE)),VLOOKUP('Perpetual Pricing (2)'!$D$1,XE!$A:$H,8,FALSE)),VLOOKUP('Perpetual Pricing (2)'!$D$1,XE!$A:$G,7,FALSE))</f>
        <v>473,900</v>
      </c>
      <c r="C182" t="str">
        <f t="shared" si="2"/>
        <v>CHF</v>
      </c>
    </row>
    <row r="183" spans="1:3">
      <c r="A183" s="42" t="str">
        <f>CONCATENATE(LEFT(BASE!G305,6),VLOOKUP('Perpetual Pricing (2)'!$D$1,XE!$A:$C,3,FALSE),MID(BASE!G305,9,1),IF('Perpetual Pricing (2)'!$D$2="Standard","S","G"),RIGHT(BASE!G305,7))</f>
        <v>SSSV50EUUG1200ZZZ</v>
      </c>
      <c r="B183" s="85" t="str">
        <f>TEXT(ROUND(VLOOKUP('Perpetual Pricing (2)'!$D$2,XE!$M$5:$N$6,2,FALSE)*BASE!F305*VLOOKUP('Perpetual Pricing (2)'!$D$1,XE!$A:$F,6,FALSE)* (HLOOKUP($D$3,PARTNERPROGRAM!$D$7:$H$8,2,FALSE)),VLOOKUP('Perpetual Pricing (2)'!$D$1,XE!$A:$H,8,FALSE)),VLOOKUP('Perpetual Pricing (2)'!$D$1,XE!$A:$G,7,FALSE))</f>
        <v>693,500</v>
      </c>
      <c r="C183" t="str">
        <f t="shared" si="2"/>
        <v>CHF</v>
      </c>
    </row>
    <row r="184" spans="1:3">
      <c r="A184" s="42" t="str">
        <f>CONCATENATE(LEFT(BASE!G306,6),VLOOKUP('Perpetual Pricing (2)'!$D$1,XE!$A:$C,3,FALSE),MID(BASE!G306,9,1),IF('Perpetual Pricing (2)'!$D$2="Standard","S","G"),RIGHT(BASE!G306,7))</f>
        <v>SSSV50EUUG2400ZZZ</v>
      </c>
      <c r="B184" s="85" t="str">
        <f>TEXT(ROUND(VLOOKUP('Perpetual Pricing (2)'!$D$2,XE!$M$5:$N$6,2,FALSE)*BASE!F306*VLOOKUP('Perpetual Pricing (2)'!$D$1,XE!$A:$F,6,FALSE)* (HLOOKUP($D$3,PARTNERPROGRAM!$D$7:$H$8,2,FALSE)),VLOOKUP('Perpetual Pricing (2)'!$D$1,XE!$A:$H,8,FALSE)),VLOOKUP('Perpetual Pricing (2)'!$D$1,XE!$A:$G,7,FALSE))</f>
        <v>1372,400</v>
      </c>
      <c r="C184" t="str">
        <f t="shared" si="2"/>
        <v>CHF</v>
      </c>
    </row>
    <row r="185" spans="1:3">
      <c r="A185" s="42" t="str">
        <f>CONCATENATE(LEFT(BASE!G307,6),VLOOKUP('Perpetual Pricing (2)'!$D$1,XE!$A:$C,3,FALSE),MID(BASE!G307,9,1),IF('Perpetual Pricing (2)'!$D$2="Standard","S","G"),RIGHT(BASE!G307,7))</f>
        <v>SSSV50EUUG5000ZZZ</v>
      </c>
      <c r="B185" s="85" t="str">
        <f>TEXT(ROUND(VLOOKUP('Perpetual Pricing (2)'!$D$2,XE!$M$5:$N$6,2,FALSE)*BASE!F307*VLOOKUP('Perpetual Pricing (2)'!$D$1,XE!$A:$F,6,FALSE)* (HLOOKUP($D$3,PARTNERPROGRAM!$D$7:$H$8,2,FALSE)),VLOOKUP('Perpetual Pricing (2)'!$D$1,XE!$A:$H,8,FALSE)),VLOOKUP('Perpetual Pricing (2)'!$D$1,XE!$A:$G,7,FALSE))</f>
        <v>2836,400</v>
      </c>
      <c r="C185" t="str">
        <f t="shared" si="2"/>
        <v>CHF</v>
      </c>
    </row>
    <row r="186" spans="1:3">
      <c r="A186" s="42" t="str">
        <f>CONCATENATE(LEFT(BASE!G316,6),VLOOKUP('Perpetual Pricing (2)'!$D$1,XE!$A:$C,3,FALSE),MID(BASE!G316,9,1),IF('Perpetual Pricing (2)'!$D$2="Standard","S","G"),RIGHT(BASE!G316,7))</f>
        <v>G25080EUUG0100ZZZ</v>
      </c>
      <c r="B186" s="85" t="str">
        <f>TEXT(ROUND(VLOOKUP('Perpetual Pricing (2)'!$D$2,XE!$M$5:$N$6,2,FALSE)*BASE!F316*VLOOKUP('Perpetual Pricing (2)'!$D$1,XE!$A:$F,6,FALSE)* (HLOOKUP($D$3,PARTNERPROGRAM!$D$7:$H$8,2,FALSE)),VLOOKUP('Perpetual Pricing (2)'!$D$1,XE!$A:$H,8,FALSE)),VLOOKUP('Perpetual Pricing (2)'!$D$1,XE!$A:$G,7,FALSE))</f>
        <v>182,600</v>
      </c>
      <c r="C186" t="str">
        <f t="shared" si="2"/>
        <v>CHF</v>
      </c>
    </row>
    <row r="187" spans="1:3">
      <c r="A187" s="42" t="str">
        <f>CONCATENATE(LEFT(BASE!G317,6),VLOOKUP('Perpetual Pricing (2)'!$D$1,XE!$A:$C,3,FALSE),MID(BASE!G317,9,1),IF('Perpetual Pricing (2)'!$D$2="Standard","S","G"),RIGHT(BASE!G317,7))</f>
        <v>GULM80EUUG0100ZZZ</v>
      </c>
      <c r="B187" s="85" t="str">
        <f>TEXT(ROUND(VLOOKUP('Perpetual Pricing (2)'!$D$2,XE!$M$5:$N$6,2,FALSE)*BASE!F317*VLOOKUP('Perpetual Pricing (2)'!$D$1,XE!$A:$F,6,FALSE)* (HLOOKUP($D$3,PARTNERPROGRAM!$D$7:$H$8,2,FALSE)),VLOOKUP('Perpetual Pricing (2)'!$D$1,XE!$A:$H,8,FALSE)),VLOOKUP('Perpetual Pricing (2)'!$D$1,XE!$A:$G,7,FALSE))</f>
        <v>329,00</v>
      </c>
      <c r="C187" t="str">
        <f t="shared" si="2"/>
        <v>CHF</v>
      </c>
    </row>
    <row r="188" spans="1:3">
      <c r="A188" s="42" t="str">
        <f>CONCATENATE(LEFT(BASE!G320,6),VLOOKUP('Perpetual Pricing (2)'!$D$1,XE!$A:$C,3,FALSE),MID(BASE!G320,9,1),IF('Perpetual Pricing (2)'!$D$2="Standard","S","G"),RIGHT(BASE!G320,7))</f>
        <v>GD2580EUUG0100ZZZ</v>
      </c>
      <c r="B188" s="85" t="str">
        <f>TEXT(ROUND(VLOOKUP('Perpetual Pricing (2)'!$D$2,XE!$M$5:$N$6,2,FALSE)*BASE!F320*VLOOKUP('Perpetual Pricing (2)'!$D$1,XE!$A:$F,6,FALSE)* (HLOOKUP($D$3,PARTNERPROGRAM!$D$7:$H$8,2,FALSE)),VLOOKUP('Perpetual Pricing (2)'!$D$1,XE!$A:$H,8,FALSE)),VLOOKUP('Perpetual Pricing (2)'!$D$1,XE!$A:$G,7,FALSE))</f>
        <v>548,600</v>
      </c>
      <c r="C188" t="str">
        <f t="shared" si="2"/>
        <v>CHF</v>
      </c>
    </row>
    <row r="189" spans="1:3">
      <c r="A189" s="42" t="str">
        <f>CONCATENATE(LEFT(BASE!G321,6),VLOOKUP('Perpetual Pricing (2)'!$D$1,XE!$A:$C,3,FALSE),MID(BASE!G321,9,1),IF('Perpetual Pricing (2)'!$D$2="Standard","S","G"),RIGHT(BASE!G321,7))</f>
        <v>GDUL80EUUG0100ZZZ</v>
      </c>
      <c r="B189" s="85" t="str">
        <f>TEXT(ROUND(VLOOKUP('Perpetual Pricing (2)'!$D$2,XE!$M$5:$N$6,2,FALSE)*BASE!F321*VLOOKUP('Perpetual Pricing (2)'!$D$1,XE!$A:$F,6,FALSE)* (HLOOKUP($D$3,PARTNERPROGRAM!$D$7:$H$8,2,FALSE)),VLOOKUP('Perpetual Pricing (2)'!$D$1,XE!$A:$H,8,FALSE)),VLOOKUP('Perpetual Pricing (2)'!$D$1,XE!$A:$G,7,FALSE))</f>
        <v>695,00</v>
      </c>
      <c r="C189" t="str">
        <f t="shared" si="2"/>
        <v>CHF</v>
      </c>
    </row>
    <row r="190" spans="1:3">
      <c r="A190" s="42" t="str">
        <f>CONCATENATE(LEFT(BASE!G352,6),VLOOKUP('Perpetual Pricing (2)'!$D$1,XE!$A:$C,3,FALSE),MID(BASE!G352,9,1),IF('Perpetual Pricing (2)'!$D$2="Standard","S","G"),RIGHT(BASE!G352,7))</f>
        <v>CSST70EUUG0100ZZN</v>
      </c>
      <c r="B190" s="85" t="str">
        <f>TEXT(ROUND(VLOOKUP('Perpetual Pricing (2)'!$D$2,XE!$M$5:$N$6,2,FALSE)*BASE!F352*VLOOKUP('Perpetual Pricing (2)'!$D$1,XE!$A:$F,6,FALSE)* (HLOOKUP($D$3,PARTNERPROGRAM!$D$7:$H$8,2,FALSE)),VLOOKUP('Perpetual Pricing (2)'!$D$1,XE!$A:$H,8,FALSE)),VLOOKUP('Perpetual Pricing (2)'!$D$1,XE!$A:$G,7,FALSE))</f>
        <v>109,400</v>
      </c>
      <c r="C190" t="str">
        <f t="shared" si="2"/>
        <v>CHF</v>
      </c>
    </row>
    <row r="191" spans="1:3">
      <c r="A191" s="42" t="str">
        <f>CONCATENATE(LEFT(BASE!G353,6),VLOOKUP('Perpetual Pricing (2)'!$D$1,XE!$A:$C,3,FALSE),MID(BASE!G353,9,1),IF('Perpetual Pricing (2)'!$D$2="Standard","S","G"),RIGHT(BASE!G353,7))</f>
        <v>CSST70EUUG0100ZZO</v>
      </c>
      <c r="B191" s="85" t="str">
        <f>TEXT(ROUND(VLOOKUP('Perpetual Pricing (2)'!$D$2,XE!$M$5:$N$6,2,FALSE)*BASE!F353*VLOOKUP('Perpetual Pricing (2)'!$D$1,XE!$A:$F,6,FALSE)* (HLOOKUP($D$3,PARTNERPROGRAM!$D$7:$H$8,2,FALSE)),VLOOKUP('Perpetual Pricing (2)'!$D$1,XE!$A:$H,8,FALSE)),VLOOKUP('Perpetual Pricing (2)'!$D$1,XE!$A:$G,7,FALSE))</f>
        <v>99,600</v>
      </c>
      <c r="C191" t="str">
        <f t="shared" si="2"/>
        <v>CHF</v>
      </c>
    </row>
    <row r="192" spans="1:3">
      <c r="A192" s="42" t="str">
        <f>CONCATENATE(LEFT(BASE!G354,6),VLOOKUP('Perpetual Pricing (2)'!$D$1,XE!$A:$C,3,FALSE),MID(BASE!G354,9,1),IF('Perpetual Pricing (2)'!$D$2="Standard","S","G"),RIGHT(BASE!G354,7))</f>
        <v>CSST70EUUG0100ZZP</v>
      </c>
      <c r="B192" s="85" t="str">
        <f>TEXT(ROUND(VLOOKUP('Perpetual Pricing (2)'!$D$2,XE!$M$5:$N$6,2,FALSE)*BASE!F354*VLOOKUP('Perpetual Pricing (2)'!$D$1,XE!$A:$F,6,FALSE)* (HLOOKUP($D$3,PARTNERPROGRAM!$D$7:$H$8,2,FALSE)),VLOOKUP('Perpetual Pricing (2)'!$D$1,XE!$A:$H,8,FALSE)),VLOOKUP('Perpetual Pricing (2)'!$D$1,XE!$A:$G,7,FALSE))</f>
        <v>96,100</v>
      </c>
      <c r="C192" t="str">
        <f t="shared" si="2"/>
        <v>CHF</v>
      </c>
    </row>
    <row r="193" spans="1:3">
      <c r="A193" s="42" t="str">
        <f>CONCATENATE(LEFT(BASE!I15,6),VLOOKUP('Perpetual Pricing (2)'!$D$1,XE!$A:$C,3,FALSE),MID(BASE!I15,9,1),IF('Perpetual Pricing (2)'!$D$2="Standard","S","G"),RIGHT(BASE!I15,7))</f>
        <v>XSPX00EUMG011YZZZ</v>
      </c>
      <c r="B193" s="85" t="str">
        <f>TEXT(ROUND(VLOOKUP('Perpetual Pricing (2)'!$D$2,XE!$M$5:$N$6,2,FALSE)*BASE!H15*VLOOKUP('Perpetual Pricing (2)'!$D$1,XE!$A:$F,6,FALSE)* (HLOOKUP($D$3,PARTNERPROGRAM!$D$7:$H$8,2,FALSE)),VLOOKUP('Perpetual Pricing (2)'!$D$1,XE!$A:$H,8,FALSE)),VLOOKUP('Perpetual Pricing (2)'!$D$1,XE!$A:$G,7,FALSE))</f>
        <v>160,300</v>
      </c>
      <c r="C193" t="str">
        <f t="shared" si="2"/>
        <v>CHF</v>
      </c>
    </row>
    <row r="194" spans="1:3">
      <c r="A194" s="42" t="str">
        <f>CONCATENATE(LEFT(BASE!I16,6),VLOOKUP('Perpetual Pricing (2)'!$D$1,XE!$A:$C,3,FALSE),MID(BASE!I16,9,1),IF('Perpetual Pricing (2)'!$D$2="Standard","S","G"),RIGHT(BASE!I16,7))</f>
        <v>XSPX00EUMG011YZZA</v>
      </c>
      <c r="B194" s="85" t="str">
        <f>TEXT(ROUND(VLOOKUP('Perpetual Pricing (2)'!$D$2,XE!$M$5:$N$6,2,FALSE)*BASE!H16*VLOOKUP('Perpetual Pricing (2)'!$D$1,XE!$A:$F,6,FALSE)* (HLOOKUP($D$3,PARTNERPROGRAM!$D$7:$H$8,2,FALSE)),VLOOKUP('Perpetual Pricing (2)'!$D$1,XE!$A:$H,8,FALSE)),VLOOKUP('Perpetual Pricing (2)'!$D$1,XE!$A:$G,7,FALSE))</f>
        <v>145,900</v>
      </c>
      <c r="C194" t="str">
        <f t="shared" si="2"/>
        <v>CHF</v>
      </c>
    </row>
    <row r="195" spans="1:3">
      <c r="A195" s="42" t="str">
        <f>CONCATENATE(LEFT(BASE!I17,6),VLOOKUP('Perpetual Pricing (2)'!$D$1,XE!$A:$C,3,FALSE),MID(BASE!I17,9,1),IF('Perpetual Pricing (2)'!$D$2="Standard","S","G"),RIGHT(BASE!I17,7))</f>
        <v>XSPX00EUMG011YZZB</v>
      </c>
      <c r="B195" s="85" t="str">
        <f>TEXT(ROUND(VLOOKUP('Perpetual Pricing (2)'!$D$2,XE!$M$5:$N$6,2,FALSE)*BASE!H17*VLOOKUP('Perpetual Pricing (2)'!$D$1,XE!$A:$F,6,FALSE)* (HLOOKUP($D$3,PARTNERPROGRAM!$D$7:$H$8,2,FALSE)),VLOOKUP('Perpetual Pricing (2)'!$D$1,XE!$A:$H,8,FALSE)),VLOOKUP('Perpetual Pricing (2)'!$D$1,XE!$A:$G,7,FALSE))</f>
        <v>122,900</v>
      </c>
      <c r="C195" t="str">
        <f t="shared" si="2"/>
        <v>CHF</v>
      </c>
    </row>
    <row r="196" spans="1:3">
      <c r="A196" s="42" t="str">
        <f>CONCATENATE(LEFT(BASE!I18,6),VLOOKUP('Perpetual Pricing (2)'!$D$1,XE!$A:$C,3,FALSE),MID(BASE!I18,9,1),IF('Perpetual Pricing (2)'!$D$2="Standard","S","G"),RIGHT(BASE!I18,7))</f>
        <v>XSPX00EUMG011YZZC</v>
      </c>
      <c r="B196" s="85" t="str">
        <f>TEXT(ROUND(VLOOKUP('Perpetual Pricing (2)'!$D$2,XE!$M$5:$N$6,2,FALSE)*BASE!H18*VLOOKUP('Perpetual Pricing (2)'!$D$1,XE!$A:$F,6,FALSE)* (HLOOKUP($D$3,PARTNERPROGRAM!$D$7:$H$8,2,FALSE)),VLOOKUP('Perpetual Pricing (2)'!$D$1,XE!$A:$H,8,FALSE)),VLOOKUP('Perpetual Pricing (2)'!$D$1,XE!$A:$G,7,FALSE))</f>
        <v>99,900</v>
      </c>
      <c r="C196" t="str">
        <f t="shared" si="2"/>
        <v>CHF</v>
      </c>
    </row>
    <row r="197" spans="1:3">
      <c r="A197" s="42" t="str">
        <f>CONCATENATE(LEFT(BASE!I26,6),VLOOKUP('Perpetual Pricing (2)'!$D$1,XE!$A:$C,3,FALSE),MID(BASE!I26,9,1),IF('Perpetual Pricing (2)'!$D$2="Standard","S","G"),RIGHT(BASE!I26,7))</f>
        <v>XSXW00EUMG011YZZZ</v>
      </c>
      <c r="B197" s="85" t="str">
        <f>TEXT(ROUND(VLOOKUP('Perpetual Pricing (2)'!$D$2,XE!$M$5:$N$6,2,FALSE)*BASE!H26*VLOOKUP('Perpetual Pricing (2)'!$D$1,XE!$A:$F,6,FALSE)* (HLOOKUP($D$3,PARTNERPROGRAM!$D$7:$H$8,2,FALSE)),VLOOKUP('Perpetual Pricing (2)'!$D$1,XE!$A:$H,8,FALSE)),VLOOKUP('Perpetual Pricing (2)'!$D$1,XE!$A:$G,7,FALSE))</f>
        <v>160,300</v>
      </c>
      <c r="C197" t="str">
        <f t="shared" si="2"/>
        <v>CHF</v>
      </c>
    </row>
    <row r="198" spans="1:3">
      <c r="A198" s="42" t="str">
        <f>CONCATENATE(LEFT(BASE!I27,6),VLOOKUP('Perpetual Pricing (2)'!$D$1,XE!$A:$C,3,FALSE),MID(BASE!I27,9,1),IF('Perpetual Pricing (2)'!$D$2="Standard","S","G"),RIGHT(BASE!I27,7))</f>
        <v>XSXW00EUMG011YZZA</v>
      </c>
      <c r="B198" s="85" t="str">
        <f>TEXT(ROUND(VLOOKUP('Perpetual Pricing (2)'!$D$2,XE!$M$5:$N$6,2,FALSE)*BASE!H27*VLOOKUP('Perpetual Pricing (2)'!$D$1,XE!$A:$F,6,FALSE)* (HLOOKUP($D$3,PARTNERPROGRAM!$D$7:$H$8,2,FALSE)),VLOOKUP('Perpetual Pricing (2)'!$D$1,XE!$A:$H,8,FALSE)),VLOOKUP('Perpetual Pricing (2)'!$D$1,XE!$A:$G,7,FALSE))</f>
        <v>145,900</v>
      </c>
      <c r="C198" t="str">
        <f t="shared" si="2"/>
        <v>CHF</v>
      </c>
    </row>
    <row r="199" spans="1:3">
      <c r="A199" s="42" t="str">
        <f>CONCATENATE(LEFT(BASE!I28,6),VLOOKUP('Perpetual Pricing (2)'!$D$1,XE!$A:$C,3,FALSE),MID(BASE!I28,9,1),IF('Perpetual Pricing (2)'!$D$2="Standard","S","G"),RIGHT(BASE!I28,7))</f>
        <v>XSXW00EUMG011YZZB</v>
      </c>
      <c r="B199" s="85" t="str">
        <f>TEXT(ROUND(VLOOKUP('Perpetual Pricing (2)'!$D$2,XE!$M$5:$N$6,2,FALSE)*BASE!H28*VLOOKUP('Perpetual Pricing (2)'!$D$1,XE!$A:$F,6,FALSE)* (HLOOKUP($D$3,PARTNERPROGRAM!$D$7:$H$8,2,FALSE)),VLOOKUP('Perpetual Pricing (2)'!$D$1,XE!$A:$H,8,FALSE)),VLOOKUP('Perpetual Pricing (2)'!$D$1,XE!$A:$G,7,FALSE))</f>
        <v>122,900</v>
      </c>
      <c r="C199" t="str">
        <f t="shared" si="2"/>
        <v>CHF</v>
      </c>
    </row>
    <row r="200" spans="1:3">
      <c r="A200" s="42" t="str">
        <f>CONCATENATE(LEFT(BASE!I29,6),VLOOKUP('Perpetual Pricing (2)'!$D$1,XE!$A:$C,3,FALSE),MID(BASE!I29,9,1),IF('Perpetual Pricing (2)'!$D$2="Standard","S","G"),RIGHT(BASE!I29,7))</f>
        <v>XSXW00EUMG011YZZC</v>
      </c>
      <c r="B200" s="85" t="str">
        <f>TEXT(ROUND(VLOOKUP('Perpetual Pricing (2)'!$D$2,XE!$M$5:$N$6,2,FALSE)*BASE!H29*VLOOKUP('Perpetual Pricing (2)'!$D$1,XE!$A:$F,6,FALSE)* (HLOOKUP($D$3,PARTNERPROGRAM!$D$7:$H$8,2,FALSE)),VLOOKUP('Perpetual Pricing (2)'!$D$1,XE!$A:$H,8,FALSE)),VLOOKUP('Perpetual Pricing (2)'!$D$1,XE!$A:$G,7,FALSE))</f>
        <v>99,900</v>
      </c>
      <c r="C200" t="str">
        <f t="shared" ref="C200:C263" si="3">RIGHT($B$6,3)</f>
        <v>CHF</v>
      </c>
    </row>
    <row r="201" spans="1:3">
      <c r="A201" s="42" t="str">
        <f>CONCATENATE(LEFT(BASE!I65,6),VLOOKUP('Perpetual Pricing (2)'!$D$1,XE!$A:$C,3,FALSE),MID(BASE!I65,9,1),IF('Perpetual Pricing (2)'!$D$2="Standard","S","G"),RIGHT(BASE!I65,7))</f>
        <v>QBUS00EUMG011YZZZ</v>
      </c>
      <c r="B201" s="85" t="str">
        <f>TEXT(ROUND(VLOOKUP('Perpetual Pricing (2)'!$D$2,XE!$M$5:$N$6,2,FALSE)*BASE!H65*VLOOKUP('Perpetual Pricing (2)'!$D$1,XE!$A:$F,6,FALSE)* (HLOOKUP($D$3,PARTNERPROGRAM!$D$7:$H$8,2,FALSE)),VLOOKUP('Perpetual Pricing (2)'!$D$1,XE!$A:$H,8,FALSE)),VLOOKUP('Perpetual Pricing (2)'!$D$1,XE!$A:$G,7,FALSE))</f>
        <v>80,400</v>
      </c>
      <c r="C201" t="str">
        <f t="shared" si="3"/>
        <v>CHF</v>
      </c>
    </row>
    <row r="202" spans="1:3">
      <c r="A202" s="42" t="str">
        <f>CONCATENATE(LEFT(BASE!I66,6),VLOOKUP('Perpetual Pricing (2)'!$D$1,XE!$A:$C,3,FALSE),MID(BASE!I66,9,1),IF('Perpetual Pricing (2)'!$D$2="Standard","S","G"),RIGHT(BASE!I66,7))</f>
        <v>QSXP00EUMG021YZZZ</v>
      </c>
      <c r="B202" s="85" t="str">
        <f>TEXT(ROUND(VLOOKUP('Perpetual Pricing (2)'!$D$2,XE!$M$5:$N$6,2,FALSE)*BASE!H66*VLOOKUP('Perpetual Pricing (2)'!$D$1,XE!$A:$F,6,FALSE)* (HLOOKUP($D$3,PARTNERPROGRAM!$D$7:$H$8,2,FALSE)),VLOOKUP('Perpetual Pricing (2)'!$D$1,XE!$A:$H,8,FALSE)),VLOOKUP('Perpetual Pricing (2)'!$D$1,XE!$A:$G,7,FALSE))</f>
        <v>194,700</v>
      </c>
      <c r="C202" t="str">
        <f t="shared" si="3"/>
        <v>CHF</v>
      </c>
    </row>
    <row r="203" spans="1:3">
      <c r="A203" s="42" t="str">
        <f>CONCATENATE(LEFT(BASE!I83,6),VLOOKUP('Perpetual Pricing (2)'!$D$1,XE!$A:$C,3,FALSE),MID(BASE!I83,9,1),IF('Perpetual Pricing (2)'!$D$2="Standard","S","G"),RIGHT(BASE!I83,7))</f>
        <v>KXDW00EUMG011YZZZ</v>
      </c>
      <c r="B203" s="85" t="str">
        <f>TEXT(ROUND(VLOOKUP('Perpetual Pricing (2)'!$D$2,XE!$M$5:$N$6,2,FALSE)*BASE!H83*VLOOKUP('Perpetual Pricing (2)'!$D$1,XE!$A:$F,6,FALSE)* (HLOOKUP($D$3,PARTNERPROGRAM!$D$7:$H$8,2,FALSE)),VLOOKUP('Perpetual Pricing (2)'!$D$1,XE!$A:$H,8,FALSE)),VLOOKUP('Perpetual Pricing (2)'!$D$1,XE!$A:$G,7,FALSE))</f>
        <v>14,600</v>
      </c>
      <c r="C203" t="str">
        <f t="shared" si="3"/>
        <v>CHF</v>
      </c>
    </row>
    <row r="204" spans="1:3">
      <c r="A204" s="42" t="str">
        <f>CONCATENATE(LEFT(BASE!I84,6),VLOOKUP('Perpetual Pricing (2)'!$D$1,XE!$A:$C,3,FALSE),MID(BASE!I84,9,1),IF('Perpetual Pricing (2)'!$D$2="Standard","S","G"),RIGHT(BASE!I84,7))</f>
        <v>KXDW00EUMG011YZZA</v>
      </c>
      <c r="B204" s="85" t="str">
        <f>TEXT(ROUND(VLOOKUP('Perpetual Pricing (2)'!$D$2,XE!$M$5:$N$6,2,FALSE)*BASE!H84*VLOOKUP('Perpetual Pricing (2)'!$D$1,XE!$A:$F,6,FALSE)* (HLOOKUP($D$3,PARTNERPROGRAM!$D$7:$H$8,2,FALSE)),VLOOKUP('Perpetual Pricing (2)'!$D$1,XE!$A:$H,8,FALSE)),VLOOKUP('Perpetual Pricing (2)'!$D$1,XE!$A:$G,7,FALSE))</f>
        <v>13,300</v>
      </c>
      <c r="C204" t="str">
        <f t="shared" si="3"/>
        <v>CHF</v>
      </c>
    </row>
    <row r="205" spans="1:3">
      <c r="A205" s="42" t="str">
        <f>CONCATENATE(LEFT(BASE!I85,6),VLOOKUP('Perpetual Pricing (2)'!$D$1,XE!$A:$C,3,FALSE),MID(BASE!I85,9,1),IF('Perpetual Pricing (2)'!$D$2="Standard","S","G"),RIGHT(BASE!I85,7))</f>
        <v>KXDW00EUMG011YZZB</v>
      </c>
      <c r="B205" s="85" t="str">
        <f>TEXT(ROUND(VLOOKUP('Perpetual Pricing (2)'!$D$2,XE!$M$5:$N$6,2,FALSE)*BASE!H85*VLOOKUP('Perpetual Pricing (2)'!$D$1,XE!$A:$F,6,FALSE)* (HLOOKUP($D$3,PARTNERPROGRAM!$D$7:$H$8,2,FALSE)),VLOOKUP('Perpetual Pricing (2)'!$D$1,XE!$A:$H,8,FALSE)),VLOOKUP('Perpetual Pricing (2)'!$D$1,XE!$A:$G,7,FALSE))</f>
        <v>11,200</v>
      </c>
      <c r="C205" t="str">
        <f t="shared" si="3"/>
        <v>CHF</v>
      </c>
    </row>
    <row r="206" spans="1:3">
      <c r="A206" s="42" t="str">
        <f>CONCATENATE(LEFT(BASE!I86,6),VLOOKUP('Perpetual Pricing (2)'!$D$1,XE!$A:$C,3,FALSE),MID(BASE!I86,9,1),IF('Perpetual Pricing (2)'!$D$2="Standard","S","G"),RIGHT(BASE!I86,7))</f>
        <v>KXDW00EUMG011YZZC</v>
      </c>
      <c r="B206" s="85" t="str">
        <f>TEXT(ROUND(VLOOKUP('Perpetual Pricing (2)'!$D$2,XE!$M$5:$N$6,2,FALSE)*BASE!H86*VLOOKUP('Perpetual Pricing (2)'!$D$1,XE!$A:$F,6,FALSE)* (HLOOKUP($D$3,PARTNERPROGRAM!$D$7:$H$8,2,FALSE)),VLOOKUP('Perpetual Pricing (2)'!$D$1,XE!$A:$H,8,FALSE)),VLOOKUP('Perpetual Pricing (2)'!$D$1,XE!$A:$G,7,FALSE))</f>
        <v>9,100</v>
      </c>
      <c r="C206" t="str">
        <f t="shared" si="3"/>
        <v>CHF</v>
      </c>
    </row>
    <row r="207" spans="1:3">
      <c r="A207" s="42" t="str">
        <f>CONCATENATE(LEFT(BASE!I87,6),VLOOKUP('Perpetual Pricing (2)'!$D$1,XE!$A:$C,3,FALSE),MID(BASE!I87,9,1),IF('Perpetual Pricing (2)'!$D$2="Standard","S","G"),RIGHT(BASE!I87,7))</f>
        <v>KXDW00EUMG031YZZZ</v>
      </c>
      <c r="B207" s="222" t="str">
        <f>TEXT(ROUND(VLOOKUP('Perpetual Pricing (2)'!$D$2,XE!$M$5:$N$6,2,FALSE)*BASE!H87*VLOOKUP('Perpetual Pricing (2)'!$D$1,XE!$A:$F,6,FALSE)* (HLOOKUP($D$3,PARTNERPROGRAM!$D$7:$H$8,2,FALSE)),VLOOKUP('Perpetual Pricing (2)'!$D$1,XE!$A:$H,8,FALSE)),VLOOKUP('Perpetual Pricing (2)'!$D$1,XE!$A:$G,7,FALSE))</f>
        <v>34,200</v>
      </c>
      <c r="C207" t="str">
        <f t="shared" si="3"/>
        <v>CHF</v>
      </c>
    </row>
    <row r="208" spans="1:3">
      <c r="A208" s="42" t="str">
        <f>CONCATENATE(LEFT(BASE!I109,6),VLOOKUP('Perpetual Pricing (2)'!$D$1,XE!$A:$C,3,FALSE),MID(BASE!I109,9,1),IF('Perpetual Pricing (2)'!$D$2="Standard","S","G"),RIGHT(BASE!I109,7))</f>
        <v>XESS00EUMG011YZZZ</v>
      </c>
      <c r="B208" s="85" t="str">
        <f>TEXT(ROUND(VLOOKUP('Perpetual Pricing (2)'!$D$2,XE!$M$5:$N$6,2,FALSE)*BASE!H109*VLOOKUP('Perpetual Pricing (2)'!$D$1,XE!$A:$F,6,FALSE)* (HLOOKUP($D$3,PARTNERPROGRAM!$D$7:$H$8,2,FALSE)),VLOOKUP('Perpetual Pricing (2)'!$D$1,XE!$A:$H,8,FALSE)),VLOOKUP('Perpetual Pricing (2)'!$D$1,XE!$A:$G,7,FALSE))</f>
        <v>233,500</v>
      </c>
      <c r="C208" t="str">
        <f t="shared" si="3"/>
        <v>CHF</v>
      </c>
    </row>
    <row r="209" spans="1:3">
      <c r="A209" s="42" t="str">
        <f>CONCATENATE(LEFT(BASE!I110,6),VLOOKUP('Perpetual Pricing (2)'!$D$1,XE!$A:$C,3,FALSE),MID(BASE!I110,9,1),IF('Perpetual Pricing (2)'!$D$2="Standard","S","G"),RIGHT(BASE!I110,7))</f>
        <v>XSTD00EUMG011YZZZ</v>
      </c>
      <c r="B209" s="85" t="str">
        <f>TEXT(ROUND(VLOOKUP('Perpetual Pricing (2)'!$D$2,XE!$M$5:$N$6,2,FALSE)*BASE!H110*VLOOKUP('Perpetual Pricing (2)'!$D$1,XE!$A:$F,6,FALSE)* (HLOOKUP($D$3,PARTNERPROGRAM!$D$7:$H$8,2,FALSE)),VLOOKUP('Perpetual Pricing (2)'!$D$1,XE!$A:$H,8,FALSE)),VLOOKUP('Perpetual Pricing (2)'!$D$1,XE!$A:$G,7,FALSE))</f>
        <v>248,100</v>
      </c>
      <c r="C209" t="str">
        <f t="shared" si="3"/>
        <v>CHF</v>
      </c>
    </row>
    <row r="210" spans="1:3">
      <c r="A210" s="42" t="str">
        <f>CONCATENATE(LEFT(BASE!I132,6),VLOOKUP('Perpetual Pricing (2)'!$D$1,XE!$A:$C,3,FALSE),MID(BASE!I132,9,1),IF('Perpetual Pricing (2)'!$D$2="Standard","S","G"),RIGHT(BASE!I132,7))</f>
        <v>XSVS00EUMG011YZZZ</v>
      </c>
      <c r="B210" s="85" t="str">
        <f>TEXT(ROUND(VLOOKUP('Perpetual Pricing (2)'!$D$2,XE!$M$5:$N$6,2,FALSE)*BASE!H132*VLOOKUP('Perpetual Pricing (2)'!$D$1,XE!$A:$F,6,FALSE)* (HLOOKUP($D$3,PARTNERPROGRAM!$D$7:$H$8,2,FALSE)),VLOOKUP('Perpetual Pricing (2)'!$D$1,XE!$A:$H,8,FALSE)),VLOOKUP('Perpetual Pricing (2)'!$D$1,XE!$A:$G,7,FALSE))</f>
        <v>57,800</v>
      </c>
      <c r="C210" t="str">
        <f t="shared" si="3"/>
        <v>CHF</v>
      </c>
    </row>
    <row r="211" spans="1:3">
      <c r="A211" s="42" t="str">
        <f>CONCATENATE(LEFT(BASE!I133,6),VLOOKUP('Perpetual Pricing (2)'!$D$1,XE!$A:$C,3,FALSE),MID(BASE!I133,9,1),IF('Perpetual Pricing (2)'!$D$2="Standard","S","G"),RIGHT(BASE!I133,7))</f>
        <v>XSVS00EUMG031YZZZ</v>
      </c>
      <c r="B211" s="85" t="str">
        <f>TEXT(ROUND(VLOOKUP('Perpetual Pricing (2)'!$D$2,XE!$M$5:$N$6,2,FALSE)*BASE!H133*VLOOKUP('Perpetual Pricing (2)'!$D$1,XE!$A:$F,6,FALSE)* (HLOOKUP($D$3,PARTNERPROGRAM!$D$7:$H$8,2,FALSE)),VLOOKUP('Perpetual Pricing (2)'!$D$1,XE!$A:$H,8,FALSE)),VLOOKUP('Perpetual Pricing (2)'!$D$1,XE!$A:$G,7,FALSE))</f>
        <v>145,700</v>
      </c>
      <c r="C211" t="str">
        <f t="shared" si="3"/>
        <v>CHF</v>
      </c>
    </row>
    <row r="212" spans="1:3">
      <c r="A212" s="42" t="str">
        <f>CONCATENATE(LEFT(BASE!I134,6),VLOOKUP('Perpetual Pricing (2)'!$D$1,XE!$A:$C,3,FALSE),MID(BASE!I134,9,1),IF('Perpetual Pricing (2)'!$D$2="Standard","S","G"),RIGHT(BASE!I134,7))</f>
        <v>XSVS00EUMG101YZZZ</v>
      </c>
      <c r="B212" s="85" t="str">
        <f>TEXT(ROUND(VLOOKUP('Perpetual Pricing (2)'!$D$2,XE!$M$5:$N$6,2,FALSE)*BASE!H134*VLOOKUP('Perpetual Pricing (2)'!$D$1,XE!$A:$F,6,FALSE)* (HLOOKUP($D$3,PARTNERPROGRAM!$D$7:$H$8,2,FALSE)),VLOOKUP('Perpetual Pricing (2)'!$D$1,XE!$A:$H,8,FALSE)),VLOOKUP('Perpetual Pricing (2)'!$D$1,XE!$A:$G,7,FALSE))</f>
        <v>350,600</v>
      </c>
      <c r="C212" t="str">
        <f t="shared" si="3"/>
        <v>CHF</v>
      </c>
    </row>
    <row r="213" spans="1:3">
      <c r="A213" s="42" t="str">
        <f>CONCATENATE(LEFT(BASE!I135,6),VLOOKUP('Perpetual Pricing (2)'!$D$1,XE!$A:$C,3,FALSE),MID(BASE!I135,9,1),IF('Perpetual Pricing (2)'!$D$2="Standard","S","G"),RIGHT(BASE!I135,7))</f>
        <v>XSVS00EUMG061YZZZ</v>
      </c>
      <c r="B213" s="85" t="str">
        <f>TEXT(ROUND(VLOOKUP('Perpetual Pricing (2)'!$D$2,XE!$M$5:$N$6,2,FALSE)*BASE!H135*VLOOKUP('Perpetual Pricing (2)'!$D$1,XE!$A:$F,6,FALSE)* (HLOOKUP($D$3,PARTNERPROGRAM!$D$7:$H$8,2,FALSE)),VLOOKUP('Perpetual Pricing (2)'!$D$1,XE!$A:$H,8,FALSE)),VLOOKUP('Perpetual Pricing (2)'!$D$1,XE!$A:$G,7,FALSE))</f>
        <v>189,600</v>
      </c>
      <c r="C213" t="str">
        <f t="shared" si="3"/>
        <v>CHF</v>
      </c>
    </row>
    <row r="214" spans="1:3">
      <c r="A214" s="42" t="str">
        <f>CONCATENATE(LEFT(BASE!I136,6),VLOOKUP('Perpetual Pricing (2)'!$D$1,XE!$A:$C,3,FALSE),MID(BASE!I136,9,1),IF('Perpetual Pricing (2)'!$D$2="Standard","S","G"),RIGHT(BASE!I136,7))</f>
        <v>XSVS00EUMG121YZZZ</v>
      </c>
      <c r="B214" s="85" t="str">
        <f>TEXT(ROUND(VLOOKUP('Perpetual Pricing (2)'!$D$2,XE!$M$5:$N$6,2,FALSE)*BASE!H136*VLOOKUP('Perpetual Pricing (2)'!$D$1,XE!$A:$F,6,FALSE)* (HLOOKUP($D$3,PARTNERPROGRAM!$D$7:$H$8,2,FALSE)),VLOOKUP('Perpetual Pricing (2)'!$D$1,XE!$A:$H,8,FALSE)),VLOOKUP('Perpetual Pricing (2)'!$D$1,XE!$A:$G,7,FALSE))</f>
        <v>277,400</v>
      </c>
      <c r="C214" t="str">
        <f t="shared" si="3"/>
        <v>CHF</v>
      </c>
    </row>
    <row r="215" spans="1:3">
      <c r="A215" s="42" t="str">
        <f>CONCATENATE(LEFT(BASE!I137,6),VLOOKUP('Perpetual Pricing (2)'!$D$1,XE!$A:$C,3,FALSE),MID(BASE!I137,9,1),IF('Perpetual Pricing (2)'!$D$2="Standard","S","G"),RIGHT(BASE!I137,7))</f>
        <v>XSVS00EUMG241YZZZ</v>
      </c>
      <c r="B215" s="85" t="str">
        <f>TEXT(ROUND(VLOOKUP('Perpetual Pricing (2)'!$D$2,XE!$M$5:$N$6,2,FALSE)*BASE!H137*VLOOKUP('Perpetual Pricing (2)'!$D$1,XE!$A:$F,6,FALSE)* (HLOOKUP($D$3,PARTNERPROGRAM!$D$7:$H$8,2,FALSE)),VLOOKUP('Perpetual Pricing (2)'!$D$1,XE!$A:$H,8,FALSE)),VLOOKUP('Perpetual Pricing (2)'!$D$1,XE!$A:$G,7,FALSE))</f>
        <v>549,00</v>
      </c>
      <c r="C215" t="str">
        <f t="shared" si="3"/>
        <v>CHF</v>
      </c>
    </row>
    <row r="216" spans="1:3">
      <c r="A216" s="42" t="str">
        <f>CONCATENATE(LEFT(BASE!I138,6),VLOOKUP('Perpetual Pricing (2)'!$D$1,XE!$A:$C,3,FALSE),MID(BASE!I138,9,1),IF('Perpetual Pricing (2)'!$D$2="Standard","S","G"),RIGHT(BASE!I138,7))</f>
        <v>XSVS00EUMG501YZZZ</v>
      </c>
      <c r="B216" s="85" t="str">
        <f>TEXT(ROUND(VLOOKUP('Perpetual Pricing (2)'!$D$2,XE!$M$5:$N$6,2,FALSE)*BASE!H138*VLOOKUP('Perpetual Pricing (2)'!$D$1,XE!$A:$F,6,FALSE)* (HLOOKUP($D$3,PARTNERPROGRAM!$D$7:$H$8,2,FALSE)),VLOOKUP('Perpetual Pricing (2)'!$D$1,XE!$A:$H,8,FALSE)),VLOOKUP('Perpetual Pricing (2)'!$D$1,XE!$A:$G,7,FALSE))</f>
        <v>1134,500</v>
      </c>
      <c r="C216" t="str">
        <f t="shared" si="3"/>
        <v>CHF</v>
      </c>
    </row>
    <row r="217" spans="1:3">
      <c r="A217" s="42" t="str">
        <f>CONCATENATE(LEFT(BASE!I147,6),VLOOKUP('Perpetual Pricing (2)'!$D$1,XE!$A:$C,3,FALSE),MID(BASE!I147,9,1),IF('Perpetual Pricing (2)'!$D$2="Standard","S","G"),RIGHT(BASE!I147,7))</f>
        <v>XSVW00EUMG011YZZZ</v>
      </c>
      <c r="B217" s="85" t="str">
        <f>TEXT(ROUND(VLOOKUP('Perpetual Pricing (2)'!$D$2,XE!$M$5:$N$6,2,FALSE)*BASE!H147*VLOOKUP('Perpetual Pricing (2)'!$D$1,XE!$A:$F,6,FALSE)* (HLOOKUP($D$3,PARTNERPROGRAM!$D$7:$H$8,2,FALSE)),VLOOKUP('Perpetual Pricing (2)'!$D$1,XE!$A:$H,8,FALSE)),VLOOKUP('Perpetual Pricing (2)'!$D$1,XE!$A:$G,7,FALSE))</f>
        <v>57,800</v>
      </c>
      <c r="C217" t="str">
        <f t="shared" si="3"/>
        <v>CHF</v>
      </c>
    </row>
    <row r="218" spans="1:3">
      <c r="A218" s="42" t="str">
        <f>CONCATENATE(LEFT(BASE!I148,6),VLOOKUP('Perpetual Pricing (2)'!$D$1,XE!$A:$C,3,FALSE),MID(BASE!I148,9,1),IF('Perpetual Pricing (2)'!$D$2="Standard","S","G"),RIGHT(BASE!I148,7))</f>
        <v>XSVW00EUMG031YZZZ</v>
      </c>
      <c r="B218" s="85" t="str">
        <f>TEXT(ROUND(VLOOKUP('Perpetual Pricing (2)'!$D$2,XE!$M$5:$N$6,2,FALSE)*BASE!H148*VLOOKUP('Perpetual Pricing (2)'!$D$1,XE!$A:$F,6,FALSE)* (HLOOKUP($D$3,PARTNERPROGRAM!$D$7:$H$8,2,FALSE)),VLOOKUP('Perpetual Pricing (2)'!$D$1,XE!$A:$H,8,FALSE)),VLOOKUP('Perpetual Pricing (2)'!$D$1,XE!$A:$G,7,FALSE))</f>
        <v>145,700</v>
      </c>
      <c r="C218" t="str">
        <f t="shared" si="3"/>
        <v>CHF</v>
      </c>
    </row>
    <row r="219" spans="1:3">
      <c r="A219" s="42" t="str">
        <f>CONCATENATE(LEFT(BASE!I149,6),VLOOKUP('Perpetual Pricing (2)'!$D$1,XE!$A:$C,3,FALSE),MID(BASE!I149,9,1),IF('Perpetual Pricing (2)'!$D$2="Standard","S","G"),RIGHT(BASE!I149,7))</f>
        <v>XSVW00EUMG101YZZZ</v>
      </c>
      <c r="B219" s="85" t="str">
        <f>TEXT(ROUND(VLOOKUP('Perpetual Pricing (2)'!$D$2,XE!$M$5:$N$6,2,FALSE)*BASE!H149*VLOOKUP('Perpetual Pricing (2)'!$D$1,XE!$A:$F,6,FALSE)* (HLOOKUP($D$3,PARTNERPROGRAM!$D$7:$H$8,2,FALSE)),VLOOKUP('Perpetual Pricing (2)'!$D$1,XE!$A:$H,8,FALSE)),VLOOKUP('Perpetual Pricing (2)'!$D$1,XE!$A:$G,7,FALSE))</f>
        <v>350,600</v>
      </c>
      <c r="C219" t="str">
        <f t="shared" si="3"/>
        <v>CHF</v>
      </c>
    </row>
    <row r="220" spans="1:3">
      <c r="A220" s="42" t="str">
        <f>CONCATENATE(LEFT(BASE!I150,6),VLOOKUP('Perpetual Pricing (2)'!$D$1,XE!$A:$C,3,FALSE),MID(BASE!I150,9,1),IF('Perpetual Pricing (2)'!$D$2="Standard","S","G"),RIGHT(BASE!I150,7))</f>
        <v>XSVW00EUMG061YZZZ</v>
      </c>
      <c r="B220" s="85" t="str">
        <f>TEXT(ROUND(VLOOKUP('Perpetual Pricing (2)'!$D$2,XE!$M$5:$N$6,2,FALSE)*BASE!H150*VLOOKUP('Perpetual Pricing (2)'!$D$1,XE!$A:$F,6,FALSE)* (HLOOKUP($D$3,PARTNERPROGRAM!$D$7:$H$8,2,FALSE)),VLOOKUP('Perpetual Pricing (2)'!$D$1,XE!$A:$H,8,FALSE)),VLOOKUP('Perpetual Pricing (2)'!$D$1,XE!$A:$G,7,FALSE))</f>
        <v>189,600</v>
      </c>
      <c r="C220" t="str">
        <f t="shared" si="3"/>
        <v>CHF</v>
      </c>
    </row>
    <row r="221" spans="1:3">
      <c r="A221" s="42" t="str">
        <f>CONCATENATE(LEFT(BASE!I151,6),VLOOKUP('Perpetual Pricing (2)'!$D$1,XE!$A:$C,3,FALSE),MID(BASE!I151,9,1),IF('Perpetual Pricing (2)'!$D$2="Standard","S","G"),RIGHT(BASE!I151,7))</f>
        <v>XSVW00EUMG121YZZZ</v>
      </c>
      <c r="B221" s="85" t="str">
        <f>TEXT(ROUND(VLOOKUP('Perpetual Pricing (2)'!$D$2,XE!$M$5:$N$6,2,FALSE)*BASE!H151*VLOOKUP('Perpetual Pricing (2)'!$D$1,XE!$A:$F,6,FALSE)* (HLOOKUP($D$3,PARTNERPROGRAM!$D$7:$H$8,2,FALSE)),VLOOKUP('Perpetual Pricing (2)'!$D$1,XE!$A:$H,8,FALSE)),VLOOKUP('Perpetual Pricing (2)'!$D$1,XE!$A:$G,7,FALSE))</f>
        <v>277,400</v>
      </c>
      <c r="C221" t="str">
        <f t="shared" si="3"/>
        <v>CHF</v>
      </c>
    </row>
    <row r="222" spans="1:3">
      <c r="A222" s="42" t="str">
        <f>CONCATENATE(LEFT(BASE!I152,6),VLOOKUP('Perpetual Pricing (2)'!$D$1,XE!$A:$C,3,FALSE),MID(BASE!I152,9,1),IF('Perpetual Pricing (2)'!$D$2="Standard","S","G"),RIGHT(BASE!I152,7))</f>
        <v>XSVW00EUMG241YZZZ</v>
      </c>
      <c r="B222" s="85" t="str">
        <f>TEXT(ROUND(VLOOKUP('Perpetual Pricing (2)'!$D$2,XE!$M$5:$N$6,2,FALSE)*BASE!H152*VLOOKUP('Perpetual Pricing (2)'!$D$1,XE!$A:$F,6,FALSE)* (HLOOKUP($D$3,PARTNERPROGRAM!$D$7:$H$8,2,FALSE)),VLOOKUP('Perpetual Pricing (2)'!$D$1,XE!$A:$H,8,FALSE)),VLOOKUP('Perpetual Pricing (2)'!$D$1,XE!$A:$G,7,FALSE))</f>
        <v>549,00</v>
      </c>
      <c r="C222" t="str">
        <f t="shared" si="3"/>
        <v>CHF</v>
      </c>
    </row>
    <row r="223" spans="1:3">
      <c r="A223" s="42" t="str">
        <f>CONCATENATE(LEFT(BASE!I153,6),VLOOKUP('Perpetual Pricing (2)'!$D$1,XE!$A:$C,3,FALSE),MID(BASE!I153,9,1),IF('Perpetual Pricing (2)'!$D$2="Standard","S","G"),RIGHT(BASE!I153,7))</f>
        <v>XSVW00EUMG501YZZZ</v>
      </c>
      <c r="B223" s="85" t="str">
        <f>TEXT(ROUND(VLOOKUP('Perpetual Pricing (2)'!$D$2,XE!$M$5:$N$6,2,FALSE)*BASE!H153*VLOOKUP('Perpetual Pricing (2)'!$D$1,XE!$A:$F,6,FALSE)* (HLOOKUP($D$3,PARTNERPROGRAM!$D$7:$H$8,2,FALSE)),VLOOKUP('Perpetual Pricing (2)'!$D$1,XE!$A:$H,8,FALSE)),VLOOKUP('Perpetual Pricing (2)'!$D$1,XE!$A:$G,7,FALSE))</f>
        <v>1134,500</v>
      </c>
      <c r="C223" t="str">
        <f t="shared" si="3"/>
        <v>CHF</v>
      </c>
    </row>
    <row r="224" spans="1:3">
      <c r="A224" s="42" t="str">
        <f>CONCATENATE(LEFT(BASE!I190,6),VLOOKUP('Perpetual Pricing (2)'!$D$1,XE!$A:$C,3,FALSE),MID(BASE!I190,9,1),IF('Perpetual Pricing (2)'!$D$2="Standard","S","G"),RIGHT(BASE!I190,7))</f>
        <v>KXWK00EUMG061YZZZ</v>
      </c>
      <c r="B224" s="85" t="str">
        <f>TEXT(ROUND(VLOOKUP('Perpetual Pricing (2)'!$D$2,XE!$M$5:$N$6,2,FALSE)*BASE!H190*VLOOKUP('Perpetual Pricing (2)'!$D$1,XE!$A:$F,6,FALSE)* (HLOOKUP($D$3,PARTNERPROGRAM!$D$7:$H$8,2,FALSE)),VLOOKUP('Perpetual Pricing (2)'!$D$1,XE!$A:$H,8,FALSE)),VLOOKUP('Perpetual Pricing (2)'!$D$1,XE!$A:$G,7,FALSE))</f>
        <v>37,500</v>
      </c>
      <c r="C224" t="str">
        <f t="shared" si="3"/>
        <v>CHF</v>
      </c>
    </row>
    <row r="225" spans="1:3">
      <c r="A225" s="42" t="str">
        <f>CONCATENATE(LEFT(BASE!I191,6),VLOOKUP('Perpetual Pricing (2)'!$D$1,XE!$A:$C,3,FALSE),MID(BASE!I191,9,1),IF('Perpetual Pricing (2)'!$D$2="Standard","S","G"),RIGHT(BASE!I191,7))</f>
        <v>KXWK00EUMG121YZZZ</v>
      </c>
      <c r="B225" s="85" t="str">
        <f>TEXT(ROUND(VLOOKUP('Perpetual Pricing (2)'!$D$2,XE!$M$5:$N$6,2,FALSE)*BASE!H191*VLOOKUP('Perpetual Pricing (2)'!$D$1,XE!$A:$F,6,FALSE)* (HLOOKUP($D$3,PARTNERPROGRAM!$D$7:$H$8,2,FALSE)),VLOOKUP('Perpetual Pricing (2)'!$D$1,XE!$A:$H,8,FALSE)),VLOOKUP('Perpetual Pricing (2)'!$D$1,XE!$A:$G,7,FALSE))</f>
        <v>71,400</v>
      </c>
      <c r="C225" t="str">
        <f t="shared" si="3"/>
        <v>CHF</v>
      </c>
    </row>
    <row r="226" spans="1:3">
      <c r="A226" s="42" t="str">
        <f>CONCATENATE(LEFT(BASE!I192,6),VLOOKUP('Perpetual Pricing (2)'!$D$1,XE!$A:$C,3,FALSE),MID(BASE!I192,9,1),IF('Perpetual Pricing (2)'!$D$2="Standard","S","G"),RIGHT(BASE!I192,7))</f>
        <v>KXWK00EUMG241YZZZ</v>
      </c>
      <c r="B226" s="85" t="str">
        <f>TEXT(ROUND(VLOOKUP('Perpetual Pricing (2)'!$D$2,XE!$M$5:$N$6,2,FALSE)*BASE!H192*VLOOKUP('Perpetual Pricing (2)'!$D$1,XE!$A:$F,6,FALSE)* (HLOOKUP($D$3,PARTNERPROGRAM!$D$7:$H$8,2,FALSE)),VLOOKUP('Perpetual Pricing (2)'!$D$1,XE!$A:$H,8,FALSE)),VLOOKUP('Perpetual Pricing (2)'!$D$1,XE!$A:$G,7,FALSE))</f>
        <v>136,400</v>
      </c>
      <c r="C226" t="str">
        <f t="shared" si="3"/>
        <v>CHF</v>
      </c>
    </row>
    <row r="227" spans="1:3">
      <c r="A227" s="42" t="str">
        <f>CONCATENATE(LEFT(BASE!I193,6),VLOOKUP('Perpetual Pricing (2)'!$D$1,XE!$A:$C,3,FALSE),MID(BASE!I193,9,1),IF('Perpetual Pricing (2)'!$D$2="Standard","S","G"),RIGHT(BASE!I193,7))</f>
        <v>KXWK00EUMG501YZZZ</v>
      </c>
      <c r="B227" s="85" t="str">
        <f>TEXT(ROUND(VLOOKUP('Perpetual Pricing (2)'!$D$2,XE!$M$5:$N$6,2,FALSE)*BASE!H193*VLOOKUP('Perpetual Pricing (2)'!$D$1,XE!$A:$F,6,FALSE)* (HLOOKUP($D$3,PARTNERPROGRAM!$D$7:$H$8,2,FALSE)),VLOOKUP('Perpetual Pricing (2)'!$D$1,XE!$A:$H,8,FALSE)),VLOOKUP('Perpetual Pricing (2)'!$D$1,XE!$A:$G,7,FALSE))</f>
        <v>252,500</v>
      </c>
      <c r="C227" t="str">
        <f t="shared" si="3"/>
        <v>CHF</v>
      </c>
    </row>
    <row r="228" spans="1:3">
      <c r="A228" s="42" t="str">
        <f>CONCATENATE(LEFT(BASE!I202,6),VLOOKUP('Perpetual Pricing (2)'!$D$1,XE!$A:$C,3,FALSE),MID(BASE!I202,9,1),IF('Perpetual Pricing (2)'!$D$2="Standard","S","G"),RIGHT(BASE!I202,7))</f>
        <v>SSPS50EUMG011YZZZ</v>
      </c>
      <c r="B228" s="85" t="str">
        <f>TEXT(ROUND(VLOOKUP('Perpetual Pricing (2)'!$D$2,XE!$M$5:$N$6,2,FALSE)*BASE!H202*VLOOKUP('Perpetual Pricing (2)'!$D$1,XE!$A:$F,6,FALSE)* (HLOOKUP($D$3,PARTNERPROGRAM!$D$7:$H$8,2,FALSE)),VLOOKUP('Perpetual Pricing (2)'!$D$1,XE!$A:$H,8,FALSE)),VLOOKUP('Perpetual Pricing (2)'!$D$1,XE!$A:$G,7,FALSE))</f>
        <v>160,300</v>
      </c>
      <c r="C228" t="str">
        <f t="shared" si="3"/>
        <v>CHF</v>
      </c>
    </row>
    <row r="229" spans="1:3">
      <c r="A229" s="42" t="str">
        <f>CONCATENATE(LEFT(BASE!I203,6),VLOOKUP('Perpetual Pricing (2)'!$D$1,XE!$A:$C,3,FALSE),MID(BASE!I203,9,1),IF('Perpetual Pricing (2)'!$D$2="Standard","S","G"),RIGHT(BASE!I203,7))</f>
        <v>SSPS50EUMG011YZZA</v>
      </c>
      <c r="B229" s="85" t="str">
        <f>TEXT(ROUND(VLOOKUP('Perpetual Pricing (2)'!$D$2,XE!$M$5:$N$6,2,FALSE)*BASE!H203*VLOOKUP('Perpetual Pricing (2)'!$D$1,XE!$A:$F,6,FALSE)* (HLOOKUP($D$3,PARTNERPROGRAM!$D$7:$H$8,2,FALSE)),VLOOKUP('Perpetual Pricing (2)'!$D$1,XE!$A:$H,8,FALSE)),VLOOKUP('Perpetual Pricing (2)'!$D$1,XE!$A:$G,7,FALSE))</f>
        <v>145,900</v>
      </c>
      <c r="C229" t="str">
        <f t="shared" si="3"/>
        <v>CHF</v>
      </c>
    </row>
    <row r="230" spans="1:3">
      <c r="A230" s="42" t="str">
        <f>CONCATENATE(LEFT(BASE!I204,6),VLOOKUP('Perpetual Pricing (2)'!$D$1,XE!$A:$C,3,FALSE),MID(BASE!I204,9,1),IF('Perpetual Pricing (2)'!$D$2="Standard","S","G"),RIGHT(BASE!I204,7))</f>
        <v>SSPS50EUMG011YZZB</v>
      </c>
      <c r="B230" s="85" t="str">
        <f>TEXT(ROUND(VLOOKUP('Perpetual Pricing (2)'!$D$2,XE!$M$5:$N$6,2,FALSE)*BASE!H204*VLOOKUP('Perpetual Pricing (2)'!$D$1,XE!$A:$F,6,FALSE)* (HLOOKUP($D$3,PARTNERPROGRAM!$D$7:$H$8,2,FALSE)),VLOOKUP('Perpetual Pricing (2)'!$D$1,XE!$A:$H,8,FALSE)),VLOOKUP('Perpetual Pricing (2)'!$D$1,XE!$A:$G,7,FALSE))</f>
        <v>122,900</v>
      </c>
      <c r="C230" t="str">
        <f t="shared" si="3"/>
        <v>CHF</v>
      </c>
    </row>
    <row r="231" spans="1:3">
      <c r="A231" s="42" t="str">
        <f>CONCATENATE(LEFT(BASE!I205,6),VLOOKUP('Perpetual Pricing (2)'!$D$1,XE!$A:$C,3,FALSE),MID(BASE!I205,9,1),IF('Perpetual Pricing (2)'!$D$2="Standard","S","G"),RIGHT(BASE!I205,7))</f>
        <v>SSPS50EUMG011YZZC</v>
      </c>
      <c r="B231" s="85" t="str">
        <f>TEXT(ROUND(VLOOKUP('Perpetual Pricing (2)'!$D$2,XE!$M$5:$N$6,2,FALSE)*BASE!H205*VLOOKUP('Perpetual Pricing (2)'!$D$1,XE!$A:$F,6,FALSE)* (HLOOKUP($D$3,PARTNERPROGRAM!$D$7:$H$8,2,FALSE)),VLOOKUP('Perpetual Pricing (2)'!$D$1,XE!$A:$H,8,FALSE)),VLOOKUP('Perpetual Pricing (2)'!$D$1,XE!$A:$G,7,FALSE))</f>
        <v>99,900</v>
      </c>
      <c r="C231" t="str">
        <f t="shared" si="3"/>
        <v>CHF</v>
      </c>
    </row>
    <row r="232" spans="1:3">
      <c r="A232" s="42" t="str">
        <f>CONCATENATE(LEFT(BASE!I231,6),VLOOKUP('Perpetual Pricing (2)'!$D$1,XE!$A:$C,3,FALSE),MID(BASE!I231,9,1),IF('Perpetual Pricing (2)'!$D$2="Standard","S","G"),RIGHT(BASE!I231,7))</f>
        <v>BSBS50EUMG011YZZZ</v>
      </c>
      <c r="B232" s="85" t="str">
        <f>TEXT(ROUND(VLOOKUP('Perpetual Pricing (2)'!$D$2,XE!$M$5:$N$6,2,FALSE)*BASE!H231*VLOOKUP('Perpetual Pricing (2)'!$D$1,XE!$A:$F,6,FALSE)* (HLOOKUP($D$3,PARTNERPROGRAM!$D$7:$H$8,2,FALSE)),VLOOKUP('Perpetual Pricing (2)'!$D$1,XE!$A:$H,8,FALSE)),VLOOKUP('Perpetual Pricing (2)'!$D$1,XE!$A:$G,7,FALSE))</f>
        <v>80,400</v>
      </c>
      <c r="C232" t="str">
        <f t="shared" si="3"/>
        <v>CHF</v>
      </c>
    </row>
    <row r="233" spans="1:3">
      <c r="A233" s="42" t="str">
        <f>CONCATENATE(LEFT(BASE!I232,6),VLOOKUP('Perpetual Pricing (2)'!$D$1,XE!$A:$C,3,FALSE),MID(BASE!I232,9,1),IF('Perpetual Pricing (2)'!$D$2="Standard","S","G"),RIGHT(BASE!I232,7))</f>
        <v>BSBP50EUMG021YZZZ</v>
      </c>
      <c r="B233" s="85" t="str">
        <f>TEXT(ROUND(VLOOKUP('Perpetual Pricing (2)'!$D$2,XE!$M$5:$N$6,2,FALSE)*BASE!H232*VLOOKUP('Perpetual Pricing (2)'!$D$1,XE!$A:$F,6,FALSE)* (HLOOKUP($D$3,PARTNERPROGRAM!$D$7:$H$8,2,FALSE)),VLOOKUP('Perpetual Pricing (2)'!$D$1,XE!$A:$H,8,FALSE)),VLOOKUP('Perpetual Pricing (2)'!$D$1,XE!$A:$G,7,FALSE))</f>
        <v>194,700</v>
      </c>
      <c r="C233" t="str">
        <f t="shared" si="3"/>
        <v>CHF</v>
      </c>
    </row>
    <row r="234" spans="1:3">
      <c r="A234" s="42" t="str">
        <f>CONCATENATE(LEFT(BASE!I251,6),VLOOKUP('Perpetual Pricing (2)'!$D$1,XE!$A:$C,3,FALSE),MID(BASE!I251,9,1),IF('Perpetual Pricing (2)'!$D$2="Standard","S","G"),RIGHT(BASE!I251,7))</f>
        <v>DSPD50EUMG011YZZZ</v>
      </c>
      <c r="B234" s="85" t="str">
        <f>TEXT(ROUND(VLOOKUP('Perpetual Pricing (2)'!$D$2,XE!$M$5:$N$6,2,FALSE)*BASE!H251*VLOOKUP('Perpetual Pricing (2)'!$D$1,XE!$A:$F,6,FALSE)* (HLOOKUP($D$3,PARTNERPROGRAM!$D$7:$H$8,2,FALSE)),VLOOKUP('Perpetual Pricing (2)'!$D$1,XE!$A:$H,8,FALSE)),VLOOKUP('Perpetual Pricing (2)'!$D$1,XE!$A:$G,7,FALSE))</f>
        <v>14,600</v>
      </c>
      <c r="C234" t="str">
        <f t="shared" si="3"/>
        <v>CHF</v>
      </c>
    </row>
    <row r="235" spans="1:3">
      <c r="A235" s="42" t="str">
        <f>CONCATENATE(LEFT(BASE!I252,6),VLOOKUP('Perpetual Pricing (2)'!$D$1,XE!$A:$C,3,FALSE),MID(BASE!I252,9,1),IF('Perpetual Pricing (2)'!$D$2="Standard","S","G"),RIGHT(BASE!I252,7))</f>
        <v>DSPD50EUMG011YZZA</v>
      </c>
      <c r="B235" s="85" t="str">
        <f>TEXT(ROUND(VLOOKUP('Perpetual Pricing (2)'!$D$2,XE!$M$5:$N$6,2,FALSE)*BASE!H252*VLOOKUP('Perpetual Pricing (2)'!$D$1,XE!$A:$F,6,FALSE)* (HLOOKUP($D$3,PARTNERPROGRAM!$D$7:$H$8,2,FALSE)),VLOOKUP('Perpetual Pricing (2)'!$D$1,XE!$A:$H,8,FALSE)),VLOOKUP('Perpetual Pricing (2)'!$D$1,XE!$A:$G,7,FALSE))</f>
        <v>13,300</v>
      </c>
      <c r="C235" t="str">
        <f t="shared" si="3"/>
        <v>CHF</v>
      </c>
    </row>
    <row r="236" spans="1:3">
      <c r="A236" s="42" t="str">
        <f>CONCATENATE(LEFT(BASE!I253,6),VLOOKUP('Perpetual Pricing (2)'!$D$1,XE!$A:$C,3,FALSE),MID(BASE!I253,9,1),IF('Perpetual Pricing (2)'!$D$2="Standard","S","G"),RIGHT(BASE!I253,7))</f>
        <v>DSPD50EUMG011YZZB</v>
      </c>
      <c r="B236" s="85" t="str">
        <f>TEXT(ROUND(VLOOKUP('Perpetual Pricing (2)'!$D$2,XE!$M$5:$N$6,2,FALSE)*BASE!H253*VLOOKUP('Perpetual Pricing (2)'!$D$1,XE!$A:$F,6,FALSE)* (HLOOKUP($D$3,PARTNERPROGRAM!$D$7:$H$8,2,FALSE)),VLOOKUP('Perpetual Pricing (2)'!$D$1,XE!$A:$H,8,FALSE)),VLOOKUP('Perpetual Pricing (2)'!$D$1,XE!$A:$G,7,FALSE))</f>
        <v>11,200</v>
      </c>
      <c r="C236" t="str">
        <f t="shared" si="3"/>
        <v>CHF</v>
      </c>
    </row>
    <row r="237" spans="1:3">
      <c r="A237" s="42" t="str">
        <f>CONCATENATE(LEFT(BASE!I254,6),VLOOKUP('Perpetual Pricing (2)'!$D$1,XE!$A:$C,3,FALSE),MID(BASE!I254,9,1),IF('Perpetual Pricing (2)'!$D$2="Standard","S","G"),RIGHT(BASE!I254,7))</f>
        <v>DSPD50EUMG011YZZC</v>
      </c>
      <c r="B237" s="85" t="str">
        <f>TEXT(ROUND(VLOOKUP('Perpetual Pricing (2)'!$D$2,XE!$M$5:$N$6,2,FALSE)*BASE!H254*VLOOKUP('Perpetual Pricing (2)'!$D$1,XE!$A:$F,6,FALSE)* (HLOOKUP($D$3,PARTNERPROGRAM!$D$7:$H$8,2,FALSE)),VLOOKUP('Perpetual Pricing (2)'!$D$1,XE!$A:$H,8,FALSE)),VLOOKUP('Perpetual Pricing (2)'!$D$1,XE!$A:$G,7,FALSE))</f>
        <v>9,100</v>
      </c>
      <c r="C237" t="str">
        <f t="shared" si="3"/>
        <v>CHF</v>
      </c>
    </row>
    <row r="238" spans="1:3">
      <c r="A238" s="42" t="str">
        <f>CONCATENATE(LEFT(BASE!I255,6),VLOOKUP('Perpetual Pricing (2)'!$D$1,XE!$A:$C,3,FALSE),MID(BASE!I255,9,1),IF('Perpetual Pricing (2)'!$D$2="Standard","S","G"),RIGHT(BASE!I255,7))</f>
        <v>DSPD50EUMG031YZZZ</v>
      </c>
      <c r="B238" s="85" t="str">
        <f>TEXT(ROUND(VLOOKUP('Perpetual Pricing (2)'!$D$2,XE!$M$5:$N$6,2,FALSE)*BASE!H255*VLOOKUP('Perpetual Pricing (2)'!$D$1,XE!$A:$F,6,FALSE)* (HLOOKUP($D$3,PARTNERPROGRAM!$D$7:$H$8,2,FALSE)),VLOOKUP('Perpetual Pricing (2)'!$D$1,XE!$A:$H,8,FALSE)),VLOOKUP('Perpetual Pricing (2)'!$D$1,XE!$A:$G,7,FALSE))</f>
        <v>34,200</v>
      </c>
      <c r="C238" t="str">
        <f t="shared" si="3"/>
        <v>CHF</v>
      </c>
    </row>
    <row r="239" spans="1:3">
      <c r="A239" s="42" t="str">
        <f>CONCATENATE(LEFT(BASE!I298,6),VLOOKUP('Perpetual Pricing (2)'!$D$1,XE!$A:$C,3,FALSE),MID(BASE!I298,9,1),IF('Perpetual Pricing (2)'!$D$2="Standard","S","G"),RIGHT(BASE!I298,7))</f>
        <v>DSDV50EUMG061YZZZ</v>
      </c>
      <c r="B239" s="85" t="str">
        <f>TEXT(ROUND(VLOOKUP('Perpetual Pricing (2)'!$D$2,XE!$M$5:$N$6,2,FALSE)*BASE!H298*VLOOKUP('Perpetual Pricing (2)'!$D$1,XE!$A:$F,6,FALSE)* (HLOOKUP($D$3,PARTNERPROGRAM!$D$7:$H$8,2,FALSE)),VLOOKUP('Perpetual Pricing (2)'!$D$1,XE!$A:$H,8,FALSE)),VLOOKUP('Perpetual Pricing (2)'!$D$1,XE!$A:$G,7,FALSE))</f>
        <v>37,500</v>
      </c>
      <c r="C239" t="str">
        <f t="shared" si="3"/>
        <v>CHF</v>
      </c>
    </row>
    <row r="240" spans="1:3">
      <c r="A240" s="42" t="str">
        <f>CONCATENATE(LEFT(BASE!I299,6),VLOOKUP('Perpetual Pricing (2)'!$D$1,XE!$A:$C,3,FALSE),MID(BASE!I299,9,1),IF('Perpetual Pricing (2)'!$D$2="Standard","S","G"),RIGHT(BASE!I299,7))</f>
        <v>DSDV50EUMG121YZZZ</v>
      </c>
      <c r="B240" s="85" t="str">
        <f>TEXT(ROUND(VLOOKUP('Perpetual Pricing (2)'!$D$2,XE!$M$5:$N$6,2,FALSE)*BASE!H299*VLOOKUP('Perpetual Pricing (2)'!$D$1,XE!$A:$F,6,FALSE)* (HLOOKUP($D$3,PARTNERPROGRAM!$D$7:$H$8,2,FALSE)),VLOOKUP('Perpetual Pricing (2)'!$D$1,XE!$A:$H,8,FALSE)),VLOOKUP('Perpetual Pricing (2)'!$D$1,XE!$A:$G,7,FALSE))</f>
        <v>71,400</v>
      </c>
      <c r="C240" t="str">
        <f t="shared" si="3"/>
        <v>CHF</v>
      </c>
    </row>
    <row r="241" spans="1:3">
      <c r="A241" s="42" t="str">
        <f>CONCATENATE(LEFT(BASE!I300,6),VLOOKUP('Perpetual Pricing (2)'!$D$1,XE!$A:$C,3,FALSE),MID(BASE!I300,9,1),IF('Perpetual Pricing (2)'!$D$2="Standard","S","G"),RIGHT(BASE!I300,7))</f>
        <v>DSDV50EUMG241YZZZ</v>
      </c>
      <c r="B241" s="85" t="str">
        <f>TEXT(ROUND(VLOOKUP('Perpetual Pricing (2)'!$D$2,XE!$M$5:$N$6,2,FALSE)*BASE!H300*VLOOKUP('Perpetual Pricing (2)'!$D$1,XE!$A:$F,6,FALSE)* (HLOOKUP($D$3,PARTNERPROGRAM!$D$7:$H$8,2,FALSE)),VLOOKUP('Perpetual Pricing (2)'!$D$1,XE!$A:$H,8,FALSE)),VLOOKUP('Perpetual Pricing (2)'!$D$1,XE!$A:$G,7,FALSE))</f>
        <v>136,400</v>
      </c>
      <c r="C241" t="str">
        <f t="shared" si="3"/>
        <v>CHF</v>
      </c>
    </row>
    <row r="242" spans="1:3">
      <c r="A242" s="42" t="str">
        <f>CONCATENATE(LEFT(BASE!I301,6),VLOOKUP('Perpetual Pricing (2)'!$D$1,XE!$A:$C,3,FALSE),MID(BASE!I301,9,1),IF('Perpetual Pricing (2)'!$D$2="Standard","S","G"),RIGHT(BASE!I301,7))</f>
        <v>DSDV50EUMG501YZZZ</v>
      </c>
      <c r="B242" s="85" t="str">
        <f>TEXT(ROUND(VLOOKUP('Perpetual Pricing (2)'!$D$2,XE!$M$5:$N$6,2,FALSE)*BASE!H301*VLOOKUP('Perpetual Pricing (2)'!$D$1,XE!$A:$F,6,FALSE)* (HLOOKUP($D$3,PARTNERPROGRAM!$D$7:$H$8,2,FALSE)),VLOOKUP('Perpetual Pricing (2)'!$D$1,XE!$A:$H,8,FALSE)),VLOOKUP('Perpetual Pricing (2)'!$D$1,XE!$A:$G,7,FALSE))</f>
        <v>252,500</v>
      </c>
      <c r="C242" t="str">
        <f t="shared" si="3"/>
        <v>CHF</v>
      </c>
    </row>
    <row r="243" spans="1:3">
      <c r="A243" s="42" t="str">
        <f>CONCATENATE(LEFT(BASE!I302,6),VLOOKUP('Perpetual Pricing (2)'!$D$1,XE!$A:$C,3,FALSE),MID(BASE!I302,9,1),IF('Perpetual Pricing (2)'!$D$2="Standard","S","G"),RIGHT(BASE!I302,7))</f>
        <v>SSSV50EUMG011YZZZ</v>
      </c>
      <c r="B243" s="85" t="str">
        <f>TEXT(ROUND(VLOOKUP('Perpetual Pricing (2)'!$D$2,XE!$M$5:$N$6,2,FALSE)*BASE!H302*VLOOKUP('Perpetual Pricing (2)'!$D$1,XE!$A:$F,6,FALSE)* (HLOOKUP($D$3,PARTNERPROGRAM!$D$7:$H$8,2,FALSE)),VLOOKUP('Perpetual Pricing (2)'!$D$1,XE!$A:$H,8,FALSE)),VLOOKUP('Perpetual Pricing (2)'!$D$1,XE!$A:$G,7,FALSE))</f>
        <v>57,800</v>
      </c>
      <c r="C243" t="str">
        <f t="shared" si="3"/>
        <v>CHF</v>
      </c>
    </row>
    <row r="244" spans="1:3">
      <c r="A244" s="42" t="str">
        <f>CONCATENATE(LEFT(BASE!I303,6),VLOOKUP('Perpetual Pricing (2)'!$D$1,XE!$A:$C,3,FALSE),MID(BASE!I303,9,1),IF('Perpetual Pricing (2)'!$D$2="Standard","S","G"),RIGHT(BASE!I303,7))</f>
        <v>SSSV50EUMG031YZZZ</v>
      </c>
      <c r="B244" s="85" t="str">
        <f>TEXT(ROUND(VLOOKUP('Perpetual Pricing (2)'!$D$2,XE!$M$5:$N$6,2,FALSE)*BASE!H303*VLOOKUP('Perpetual Pricing (2)'!$D$1,XE!$A:$F,6,FALSE)* (HLOOKUP($D$3,PARTNERPROGRAM!$D$7:$H$8,2,FALSE)),VLOOKUP('Perpetual Pricing (2)'!$D$1,XE!$A:$H,8,FALSE)),VLOOKUP('Perpetual Pricing (2)'!$D$1,XE!$A:$G,7,FALSE))</f>
        <v>145,700</v>
      </c>
      <c r="C244" t="str">
        <f t="shared" si="3"/>
        <v>CHF</v>
      </c>
    </row>
    <row r="245" spans="1:3">
      <c r="A245" s="42" t="str">
        <f>CONCATENATE(LEFT(BASE!I304,6),VLOOKUP('Perpetual Pricing (2)'!$D$1,XE!$A:$C,3,FALSE),MID(BASE!I304,9,1),IF('Perpetual Pricing (2)'!$D$2="Standard","S","G"),RIGHT(BASE!I304,7))</f>
        <v>SSSV50EUMG061YZZZ</v>
      </c>
      <c r="B245" s="85" t="str">
        <f>TEXT(ROUND(VLOOKUP('Perpetual Pricing (2)'!$D$2,XE!$M$5:$N$6,2,FALSE)*BASE!H304*VLOOKUP('Perpetual Pricing (2)'!$D$1,XE!$A:$F,6,FALSE)* (HLOOKUP($D$3,PARTNERPROGRAM!$D$7:$H$8,2,FALSE)),VLOOKUP('Perpetual Pricing (2)'!$D$1,XE!$A:$H,8,FALSE)),VLOOKUP('Perpetual Pricing (2)'!$D$1,XE!$A:$G,7,FALSE))</f>
        <v>189,600</v>
      </c>
      <c r="C245" t="str">
        <f t="shared" si="3"/>
        <v>CHF</v>
      </c>
    </row>
    <row r="246" spans="1:3">
      <c r="A246" s="42" t="str">
        <f>CONCATENATE(LEFT(BASE!I305,6),VLOOKUP('Perpetual Pricing (2)'!$D$1,XE!$A:$C,3,FALSE),MID(BASE!I305,9,1),IF('Perpetual Pricing (2)'!$D$2="Standard","S","G"),RIGHT(BASE!I305,7))</f>
        <v>SSSV50EUMG121YZZZ</v>
      </c>
      <c r="B246" s="85" t="str">
        <f>TEXT(ROUND(VLOOKUP('Perpetual Pricing (2)'!$D$2,XE!$M$5:$N$6,2,FALSE)*BASE!H305*VLOOKUP('Perpetual Pricing (2)'!$D$1,XE!$A:$F,6,FALSE)* (HLOOKUP($D$3,PARTNERPROGRAM!$D$7:$H$8,2,FALSE)),VLOOKUP('Perpetual Pricing (2)'!$D$1,XE!$A:$H,8,FALSE)),VLOOKUP('Perpetual Pricing (2)'!$D$1,XE!$A:$G,7,FALSE))</f>
        <v>277,400</v>
      </c>
      <c r="C246" t="str">
        <f t="shared" si="3"/>
        <v>CHF</v>
      </c>
    </row>
    <row r="247" spans="1:3">
      <c r="A247" s="42" t="str">
        <f>CONCATENATE(LEFT(BASE!I306,6),VLOOKUP('Perpetual Pricing (2)'!$D$1,XE!$A:$C,3,FALSE),MID(BASE!I306,9,1),IF('Perpetual Pricing (2)'!$D$2="Standard","S","G"),RIGHT(BASE!I306,7))</f>
        <v>SSSV50EUMG241YZZZ</v>
      </c>
      <c r="B247" s="85" t="str">
        <f>TEXT(ROUND(VLOOKUP('Perpetual Pricing (2)'!$D$2,XE!$M$5:$N$6,2,FALSE)*BASE!H306*VLOOKUP('Perpetual Pricing (2)'!$D$1,XE!$A:$F,6,FALSE)* (HLOOKUP($D$3,PARTNERPROGRAM!$D$7:$H$8,2,FALSE)),VLOOKUP('Perpetual Pricing (2)'!$D$1,XE!$A:$H,8,FALSE)),VLOOKUP('Perpetual Pricing (2)'!$D$1,XE!$A:$G,7,FALSE))</f>
        <v>549,00</v>
      </c>
      <c r="C247" t="str">
        <f t="shared" si="3"/>
        <v>CHF</v>
      </c>
    </row>
    <row r="248" spans="1:3">
      <c r="A248" s="42" t="str">
        <f>CONCATENATE(LEFT(BASE!I307,6),VLOOKUP('Perpetual Pricing (2)'!$D$1,XE!$A:$C,3,FALSE),MID(BASE!I307,9,1),IF('Perpetual Pricing (2)'!$D$2="Standard","S","G"),RIGHT(BASE!I307,7))</f>
        <v>SSSV50EUMG501YZZZ</v>
      </c>
      <c r="B248" s="85" t="str">
        <f>TEXT(ROUND(VLOOKUP('Perpetual Pricing (2)'!$D$2,XE!$M$5:$N$6,2,FALSE)*BASE!H307*VLOOKUP('Perpetual Pricing (2)'!$D$1,XE!$A:$F,6,FALSE)* (HLOOKUP($D$3,PARTNERPROGRAM!$D$7:$H$8,2,FALSE)),VLOOKUP('Perpetual Pricing (2)'!$D$1,XE!$A:$H,8,FALSE)),VLOOKUP('Perpetual Pricing (2)'!$D$1,XE!$A:$G,7,FALSE))</f>
        <v>1134,500</v>
      </c>
      <c r="C248" t="str">
        <f t="shared" si="3"/>
        <v>CHF</v>
      </c>
    </row>
    <row r="249" spans="1:3">
      <c r="A249" s="42" t="str">
        <f>CONCATENATE(LEFT(BASE!I316,6),VLOOKUP('Perpetual Pricing (2)'!$D$1,XE!$A:$C,3,FALSE),MID(BASE!I316,9,1),IF('Perpetual Pricing (2)'!$D$2="Standard","S","G"),RIGHT(BASE!I316,7))</f>
        <v>G25080EUMG011YZZZ</v>
      </c>
      <c r="B249" s="85" t="str">
        <f>TEXT(ROUND(VLOOKUP('Perpetual Pricing (2)'!$D$2,XE!$M$5:$N$6,2,FALSE)*BASE!H316*VLOOKUP('Perpetual Pricing (2)'!$D$1,XE!$A:$F,6,FALSE)* (HLOOKUP($D$3,PARTNERPROGRAM!$D$7:$H$8,2,FALSE)),VLOOKUP('Perpetual Pricing (2)'!$D$1,XE!$A:$H,8,FALSE)),VLOOKUP('Perpetual Pricing (2)'!$D$1,XE!$A:$G,7,FALSE))</f>
        <v>73,100</v>
      </c>
      <c r="C249" t="str">
        <f t="shared" si="3"/>
        <v>CHF</v>
      </c>
    </row>
    <row r="250" spans="1:3">
      <c r="A250" s="42" t="str">
        <f>CONCATENATE(LEFT(BASE!I317,6),VLOOKUP('Perpetual Pricing (2)'!$D$1,XE!$A:$C,3,FALSE),MID(BASE!I317,9,1),IF('Perpetual Pricing (2)'!$D$2="Standard","S","G"),RIGHT(BASE!I317,7))</f>
        <v>GULM80EUMG011YZZZ</v>
      </c>
      <c r="B250" s="85" t="str">
        <f>TEXT(ROUND(VLOOKUP('Perpetual Pricing (2)'!$D$2,XE!$M$5:$N$6,2,FALSE)*BASE!H317*VLOOKUP('Perpetual Pricing (2)'!$D$1,XE!$A:$F,6,FALSE)* (HLOOKUP($D$3,PARTNERPROGRAM!$D$7:$H$8,2,FALSE)),VLOOKUP('Perpetual Pricing (2)'!$D$1,XE!$A:$H,8,FALSE)),VLOOKUP('Perpetual Pricing (2)'!$D$1,XE!$A:$G,7,FALSE))</f>
        <v>131,600</v>
      </c>
      <c r="C250" t="str">
        <f t="shared" si="3"/>
        <v>CHF</v>
      </c>
    </row>
    <row r="251" spans="1:3">
      <c r="A251" s="42" t="str">
        <f>CONCATENATE(LEFT(BASE!I320,6),VLOOKUP('Perpetual Pricing (2)'!$D$1,XE!$A:$C,3,FALSE),MID(BASE!I320,9,1),IF('Perpetual Pricing (2)'!$D$2="Standard","S","G"),RIGHT(BASE!I320,7))</f>
        <v>GD2580EUMG011YZZZ</v>
      </c>
      <c r="B251" s="85" t="str">
        <f>TEXT(ROUND(VLOOKUP('Perpetual Pricing (2)'!$D$2,XE!$M$5:$N$6,2,FALSE)*BASE!H320*VLOOKUP('Perpetual Pricing (2)'!$D$1,XE!$A:$F,6,FALSE)* (HLOOKUP($D$3,PARTNERPROGRAM!$D$7:$H$8,2,FALSE)),VLOOKUP('Perpetual Pricing (2)'!$D$1,XE!$A:$H,8,FALSE)),VLOOKUP('Perpetual Pricing (2)'!$D$1,XE!$A:$G,7,FALSE))</f>
        <v>219,400</v>
      </c>
      <c r="C251" t="str">
        <f t="shared" si="3"/>
        <v>CHF</v>
      </c>
    </row>
    <row r="252" spans="1:3">
      <c r="A252" s="42" t="str">
        <f>CONCATENATE(LEFT(BASE!I321,6),VLOOKUP('Perpetual Pricing (2)'!$D$1,XE!$A:$C,3,FALSE),MID(BASE!I321,9,1),IF('Perpetual Pricing (2)'!$D$2="Standard","S","G"),RIGHT(BASE!I321,7))</f>
        <v>GDUL80EUMG011YZZZ</v>
      </c>
      <c r="B252" s="85" t="str">
        <f>TEXT(ROUND(VLOOKUP('Perpetual Pricing (2)'!$D$2,XE!$M$5:$N$6,2,FALSE)*BASE!H321*VLOOKUP('Perpetual Pricing (2)'!$D$1,XE!$A:$F,6,FALSE)* (HLOOKUP($D$3,PARTNERPROGRAM!$D$7:$H$8,2,FALSE)),VLOOKUP('Perpetual Pricing (2)'!$D$1,XE!$A:$H,8,FALSE)),VLOOKUP('Perpetual Pricing (2)'!$D$1,XE!$A:$G,7,FALSE))</f>
        <v>278,00</v>
      </c>
      <c r="C252" t="str">
        <f t="shared" si="3"/>
        <v>CHF</v>
      </c>
    </row>
    <row r="253" spans="1:3">
      <c r="A253" s="42" t="str">
        <f>CONCATENATE(LEFT(BASE!I352,6),VLOOKUP('Perpetual Pricing (2)'!$D$1,XE!$A:$C,3,FALSE),MID(BASE!I352,9,1),IF('Perpetual Pricing (2)'!$D$2="Standard","S","G"),RIGHT(BASE!I352,7))</f>
        <v>CSST70EUMG011YZZN</v>
      </c>
      <c r="B253" s="85" t="str">
        <f>TEXT(ROUND(VLOOKUP('Perpetual Pricing (2)'!$D$2,XE!$M$5:$N$6,2,FALSE)*BASE!H352*VLOOKUP('Perpetual Pricing (2)'!$D$1,XE!$A:$F,6,FALSE)* (HLOOKUP($D$3,PARTNERPROGRAM!$D$7:$H$8,2,FALSE)),VLOOKUP('Perpetual Pricing (2)'!$D$1,XE!$A:$H,8,FALSE)),VLOOKUP('Perpetual Pricing (2)'!$D$1,XE!$A:$G,7,FALSE))</f>
        <v>43,800</v>
      </c>
      <c r="C253" t="str">
        <f t="shared" si="3"/>
        <v>CHF</v>
      </c>
    </row>
    <row r="254" spans="1:3">
      <c r="A254" s="42" t="str">
        <f>CONCATENATE(LEFT(BASE!I353,6),VLOOKUP('Perpetual Pricing (2)'!$D$1,XE!$A:$C,3,FALSE),MID(BASE!I353,9,1),IF('Perpetual Pricing (2)'!$D$2="Standard","S","G"),RIGHT(BASE!I353,7))</f>
        <v>CSST70EUMG011YZZO</v>
      </c>
      <c r="B254" s="85" t="str">
        <f>TEXT(ROUND(VLOOKUP('Perpetual Pricing (2)'!$D$2,XE!$M$5:$N$6,2,FALSE)*BASE!H353*VLOOKUP('Perpetual Pricing (2)'!$D$1,XE!$A:$F,6,FALSE)* (HLOOKUP($D$3,PARTNERPROGRAM!$D$7:$H$8,2,FALSE)),VLOOKUP('Perpetual Pricing (2)'!$D$1,XE!$A:$H,8,FALSE)),VLOOKUP('Perpetual Pricing (2)'!$D$1,XE!$A:$G,7,FALSE))</f>
        <v>39,800</v>
      </c>
      <c r="C254" t="str">
        <f t="shared" si="3"/>
        <v>CHF</v>
      </c>
    </row>
    <row r="255" spans="1:3">
      <c r="A255" s="42" t="str">
        <f>CONCATENATE(LEFT(BASE!I354,6),VLOOKUP('Perpetual Pricing (2)'!$D$1,XE!$A:$C,3,FALSE),MID(BASE!I354,9,1),IF('Perpetual Pricing (2)'!$D$2="Standard","S","G"),RIGHT(BASE!I354,7))</f>
        <v>CSST70EUMG011YZZP</v>
      </c>
      <c r="B255" s="85" t="str">
        <f>TEXT(ROUND(VLOOKUP('Perpetual Pricing (2)'!$D$2,XE!$M$5:$N$6,2,FALSE)*BASE!H354*VLOOKUP('Perpetual Pricing (2)'!$D$1,XE!$A:$F,6,FALSE)* (HLOOKUP($D$3,PARTNERPROGRAM!$D$7:$H$8,2,FALSE)),VLOOKUP('Perpetual Pricing (2)'!$D$1,XE!$A:$H,8,FALSE)),VLOOKUP('Perpetual Pricing (2)'!$D$1,XE!$A:$G,7,FALSE))</f>
        <v>38,400</v>
      </c>
      <c r="C255" t="str">
        <f t="shared" si="3"/>
        <v>CHF</v>
      </c>
    </row>
    <row r="256" spans="1:3">
      <c r="A256" s="42" t="str">
        <f>CONCATENATE(LEFT(BASE!K15,6),VLOOKUP('Perpetual Pricing (2)'!$D$1,XE!$A:$C,3,FALSE),MID(BASE!K15,9,1),IF('Perpetual Pricing (2)'!$D$2="Standard","S","G"),RIGHT(BASE!K15,7))</f>
        <v>XSPX00EUSG011YZZZ</v>
      </c>
      <c r="B256" s="85" t="str">
        <f>TEXT(ROUND(VLOOKUP('Perpetual Pricing (2)'!$D$2,XE!$M$5:$N$6,2,FALSE)*BASE!J15*VLOOKUP('Perpetual Pricing (2)'!$D$1,XE!$A:$F,6,FALSE)* (HLOOKUP($D$3,PARTNERPROGRAM!$D$7:$H$8,2,FALSE)),VLOOKUP('Perpetual Pricing (2)'!$D$1,XE!$A:$H,8,FALSE)),VLOOKUP('Perpetual Pricing (2)'!$D$1,XE!$A:$G,7,FALSE))</f>
        <v>120,200</v>
      </c>
      <c r="C256" t="str">
        <f t="shared" si="3"/>
        <v>CHF</v>
      </c>
    </row>
    <row r="257" spans="1:3">
      <c r="A257" s="42" t="str">
        <f>CONCATENATE(LEFT(BASE!K16,6),VLOOKUP('Perpetual Pricing (2)'!$D$1,XE!$A:$C,3,FALSE),MID(BASE!K16,9,1),IF('Perpetual Pricing (2)'!$D$2="Standard","S","G"),RIGHT(BASE!K16,7))</f>
        <v>XSPX00EUSG011YZZA</v>
      </c>
      <c r="B257" s="85" t="str">
        <f>TEXT(ROUND(VLOOKUP('Perpetual Pricing (2)'!$D$2,XE!$M$5:$N$6,2,FALSE)*BASE!J16*VLOOKUP('Perpetual Pricing (2)'!$D$1,XE!$A:$F,6,FALSE)* (HLOOKUP($D$3,PARTNERPROGRAM!$D$7:$H$8,2,FALSE)),VLOOKUP('Perpetual Pricing (2)'!$D$1,XE!$A:$H,8,FALSE)),VLOOKUP('Perpetual Pricing (2)'!$D$1,XE!$A:$G,7,FALSE))</f>
        <v>109,400</v>
      </c>
      <c r="C257" t="str">
        <f t="shared" si="3"/>
        <v>CHF</v>
      </c>
    </row>
    <row r="258" spans="1:3">
      <c r="A258" s="42" t="str">
        <f>CONCATENATE(LEFT(BASE!K17,6),VLOOKUP('Perpetual Pricing (2)'!$D$1,XE!$A:$C,3,FALSE),MID(BASE!K17,9,1),IF('Perpetual Pricing (2)'!$D$2="Standard","S","G"),RIGHT(BASE!K17,7))</f>
        <v>XSPX00EUSG011YZZB</v>
      </c>
      <c r="B258" s="85" t="str">
        <f>TEXT(ROUND(VLOOKUP('Perpetual Pricing (2)'!$D$2,XE!$M$5:$N$6,2,FALSE)*BASE!J17*VLOOKUP('Perpetual Pricing (2)'!$D$1,XE!$A:$F,6,FALSE)* (HLOOKUP($D$3,PARTNERPROGRAM!$D$7:$H$8,2,FALSE)),VLOOKUP('Perpetual Pricing (2)'!$D$1,XE!$A:$H,8,FALSE)),VLOOKUP('Perpetual Pricing (2)'!$D$1,XE!$A:$G,7,FALSE))</f>
        <v>92,200</v>
      </c>
      <c r="C258" t="str">
        <f t="shared" si="3"/>
        <v>CHF</v>
      </c>
    </row>
    <row r="259" spans="1:3">
      <c r="A259" s="42" t="str">
        <f>CONCATENATE(LEFT(BASE!K18,6),VLOOKUP('Perpetual Pricing (2)'!$D$1,XE!$A:$C,3,FALSE),MID(BASE!K18,9,1),IF('Perpetual Pricing (2)'!$D$2="Standard","S","G"),RIGHT(BASE!K18,7))</f>
        <v>XSPX00EUSG011YZZC</v>
      </c>
      <c r="B259" s="85" t="str">
        <f>TEXT(ROUND(VLOOKUP('Perpetual Pricing (2)'!$D$2,XE!$M$5:$N$6,2,FALSE)*BASE!J18*VLOOKUP('Perpetual Pricing (2)'!$D$1,XE!$A:$F,6,FALSE)* (HLOOKUP($D$3,PARTNERPROGRAM!$D$7:$H$8,2,FALSE)),VLOOKUP('Perpetual Pricing (2)'!$D$1,XE!$A:$H,8,FALSE)),VLOOKUP('Perpetual Pricing (2)'!$D$1,XE!$A:$G,7,FALSE))</f>
        <v>74,900</v>
      </c>
      <c r="C259" t="str">
        <f t="shared" si="3"/>
        <v>CHF</v>
      </c>
    </row>
    <row r="260" spans="1:3">
      <c r="A260" s="42" t="str">
        <f>CONCATENATE(LEFT(BASE!K26,6),VLOOKUP('Perpetual Pricing (2)'!$D$1,XE!$A:$C,3,FALSE),MID(BASE!K26,9,1),IF('Perpetual Pricing (2)'!$D$2="Standard","S","G"),RIGHT(BASE!K26,7))</f>
        <v>XSXW00EUSG011YZZZ</v>
      </c>
      <c r="B260" s="85" t="str">
        <f>TEXT(ROUND(VLOOKUP('Perpetual Pricing (2)'!$D$2,XE!$M$5:$N$6,2,FALSE)*BASE!J26*VLOOKUP('Perpetual Pricing (2)'!$D$1,XE!$A:$F,6,FALSE)* (HLOOKUP($D$3,PARTNERPROGRAM!$D$7:$H$8,2,FALSE)),VLOOKUP('Perpetual Pricing (2)'!$D$1,XE!$A:$H,8,FALSE)),VLOOKUP('Perpetual Pricing (2)'!$D$1,XE!$A:$G,7,FALSE))</f>
        <v>120,200</v>
      </c>
      <c r="C260" t="str">
        <f t="shared" si="3"/>
        <v>CHF</v>
      </c>
    </row>
    <row r="261" spans="1:3">
      <c r="A261" s="42" t="str">
        <f>CONCATENATE(LEFT(BASE!K27,6),VLOOKUP('Perpetual Pricing (2)'!$D$1,XE!$A:$C,3,FALSE),MID(BASE!K27,9,1),IF('Perpetual Pricing (2)'!$D$2="Standard","S","G"),RIGHT(BASE!K27,7))</f>
        <v>XSXW00EUSG011YZZA</v>
      </c>
      <c r="B261" s="85" t="str">
        <f>TEXT(ROUND(VLOOKUP('Perpetual Pricing (2)'!$D$2,XE!$M$5:$N$6,2,FALSE)*BASE!J27*VLOOKUP('Perpetual Pricing (2)'!$D$1,XE!$A:$F,6,FALSE)* (HLOOKUP($D$3,PARTNERPROGRAM!$D$7:$H$8,2,FALSE)),VLOOKUP('Perpetual Pricing (2)'!$D$1,XE!$A:$H,8,FALSE)),VLOOKUP('Perpetual Pricing (2)'!$D$1,XE!$A:$G,7,FALSE))</f>
        <v>109,400</v>
      </c>
      <c r="C261" t="str">
        <f t="shared" si="3"/>
        <v>CHF</v>
      </c>
    </row>
    <row r="262" spans="1:3">
      <c r="A262" s="42" t="str">
        <f>CONCATENATE(LEFT(BASE!K28,6),VLOOKUP('Perpetual Pricing (2)'!$D$1,XE!$A:$C,3,FALSE),MID(BASE!K28,9,1),IF('Perpetual Pricing (2)'!$D$2="Standard","S","G"),RIGHT(BASE!K28,7))</f>
        <v>XSXW00EUSG011YZZB</v>
      </c>
      <c r="B262" s="85" t="str">
        <f>TEXT(ROUND(VLOOKUP('Perpetual Pricing (2)'!$D$2,XE!$M$5:$N$6,2,FALSE)*BASE!J28*VLOOKUP('Perpetual Pricing (2)'!$D$1,XE!$A:$F,6,FALSE)* (HLOOKUP($D$3,PARTNERPROGRAM!$D$7:$H$8,2,FALSE)),VLOOKUP('Perpetual Pricing (2)'!$D$1,XE!$A:$H,8,FALSE)),VLOOKUP('Perpetual Pricing (2)'!$D$1,XE!$A:$G,7,FALSE))</f>
        <v>92,200</v>
      </c>
      <c r="C262" t="str">
        <f t="shared" si="3"/>
        <v>CHF</v>
      </c>
    </row>
    <row r="263" spans="1:3">
      <c r="A263" s="42" t="str">
        <f>CONCATENATE(LEFT(BASE!K29,6),VLOOKUP('Perpetual Pricing (2)'!$D$1,XE!$A:$C,3,FALSE),MID(BASE!K29,9,1),IF('Perpetual Pricing (2)'!$D$2="Standard","S","G"),RIGHT(BASE!K29,7))</f>
        <v>XSXW00EUSG011YZZC</v>
      </c>
      <c r="B263" s="85" t="str">
        <f>TEXT(ROUND(VLOOKUP('Perpetual Pricing (2)'!$D$2,XE!$M$5:$N$6,2,FALSE)*BASE!J29*VLOOKUP('Perpetual Pricing (2)'!$D$1,XE!$A:$F,6,FALSE)* (HLOOKUP($D$3,PARTNERPROGRAM!$D$7:$H$8,2,FALSE)),VLOOKUP('Perpetual Pricing (2)'!$D$1,XE!$A:$H,8,FALSE)),VLOOKUP('Perpetual Pricing (2)'!$D$1,XE!$A:$G,7,FALSE))</f>
        <v>74,900</v>
      </c>
      <c r="C263" t="str">
        <f t="shared" si="3"/>
        <v>CHF</v>
      </c>
    </row>
    <row r="264" spans="1:3">
      <c r="A264" s="42" t="str">
        <f>CONCATENATE(LEFT(BASE!K65,6),VLOOKUP('Perpetual Pricing (2)'!$D$1,XE!$A:$C,3,FALSE),MID(BASE!K65,9,1),IF('Perpetual Pricing (2)'!$D$2="Standard","S","G"),RIGHT(BASE!K65,7))</f>
        <v>QBUS00EUSG011YZZZ</v>
      </c>
      <c r="B264" s="85" t="str">
        <f>TEXT(ROUND(VLOOKUP('Perpetual Pricing (2)'!$D$2,XE!$M$5:$N$6,2,FALSE)*BASE!J65*VLOOKUP('Perpetual Pricing (2)'!$D$1,XE!$A:$F,6,FALSE)* (HLOOKUP($D$3,PARTNERPROGRAM!$D$7:$H$8,2,FALSE)),VLOOKUP('Perpetual Pricing (2)'!$D$1,XE!$A:$H,8,FALSE)),VLOOKUP('Perpetual Pricing (2)'!$D$1,XE!$A:$G,7,FALSE))</f>
        <v>60,300</v>
      </c>
      <c r="C264" t="str">
        <f t="shared" ref="C264:C318" si="4">RIGHT($B$6,3)</f>
        <v>CHF</v>
      </c>
    </row>
    <row r="265" spans="1:3">
      <c r="A265" s="42" t="str">
        <f>CONCATENATE(LEFT(BASE!K66,6),VLOOKUP('Perpetual Pricing (2)'!$D$1,XE!$A:$C,3,FALSE),MID(BASE!K66,9,1),IF('Perpetual Pricing (2)'!$D$2="Standard","S","G"),RIGHT(BASE!K66,7))</f>
        <v>QSXP00EUSG021YZZZ</v>
      </c>
      <c r="B265" s="85" t="str">
        <f>TEXT(ROUND(VLOOKUP('Perpetual Pricing (2)'!$D$2,XE!$M$5:$N$6,2,FALSE)*BASE!J66*VLOOKUP('Perpetual Pricing (2)'!$D$1,XE!$A:$F,6,FALSE)* (HLOOKUP($D$3,PARTNERPROGRAM!$D$7:$H$8,2,FALSE)),VLOOKUP('Perpetual Pricing (2)'!$D$1,XE!$A:$H,8,FALSE)),VLOOKUP('Perpetual Pricing (2)'!$D$1,XE!$A:$G,7,FALSE))</f>
        <v>146,00</v>
      </c>
      <c r="C265" t="str">
        <f t="shared" si="4"/>
        <v>CHF</v>
      </c>
    </row>
    <row r="266" spans="1:3">
      <c r="A266" s="42" t="str">
        <f>CONCATENATE(LEFT(BASE!K84,6),VLOOKUP('Perpetual Pricing (2)'!$D$1,XE!$A:$C,3,FALSE),MID(BASE!K84,9,1),IF('Perpetual Pricing (2)'!$D$2="Standard","S","G"),RIGHT(BASE!K84,7))</f>
        <v>KXDW00EUSG011YZZA</v>
      </c>
      <c r="B266" s="85" t="str">
        <f>TEXT(ROUND(VLOOKUP('Perpetual Pricing (2)'!$D$2,XE!$M$5:$N$6,2,FALSE)*BASE!J84*VLOOKUP('Perpetual Pricing (2)'!$D$1,XE!$A:$F,6,FALSE)* (HLOOKUP($D$3,PARTNERPROGRAM!$D$7:$H$8,2,FALSE)),VLOOKUP('Perpetual Pricing (2)'!$D$1,XE!$A:$H,8,FALSE)),VLOOKUP('Perpetual Pricing (2)'!$D$1,XE!$A:$G,7,FALSE))</f>
        <v>10,00</v>
      </c>
      <c r="C266" t="str">
        <f t="shared" si="4"/>
        <v>CHF</v>
      </c>
    </row>
    <row r="267" spans="1:3">
      <c r="A267" s="42" t="str">
        <f>CONCATENATE(LEFT(BASE!K85,6),VLOOKUP('Perpetual Pricing (2)'!$D$1,XE!$A:$C,3,FALSE),MID(BASE!K85,9,1),IF('Perpetual Pricing (2)'!$D$2="Standard","S","G"),RIGHT(BASE!K85,7))</f>
        <v>KXDW00EUSG011YZZB</v>
      </c>
      <c r="B267" s="85" t="str">
        <f>TEXT(ROUND(VLOOKUP('Perpetual Pricing (2)'!$D$2,XE!$M$5:$N$6,2,FALSE)*BASE!J85*VLOOKUP('Perpetual Pricing (2)'!$D$1,XE!$A:$F,6,FALSE)* (HLOOKUP($D$3,PARTNERPROGRAM!$D$7:$H$8,2,FALSE)),VLOOKUP('Perpetual Pricing (2)'!$D$1,XE!$A:$H,8,FALSE)),VLOOKUP('Perpetual Pricing (2)'!$D$1,XE!$A:$G,7,FALSE))</f>
        <v>8,400</v>
      </c>
      <c r="C267" t="str">
        <f t="shared" si="4"/>
        <v>CHF</v>
      </c>
    </row>
    <row r="268" spans="1:3">
      <c r="A268" s="42" t="str">
        <f>CONCATENATE(LEFT(BASE!K86,6),VLOOKUP('Perpetual Pricing (2)'!$D$1,XE!$A:$C,3,FALSE),MID(BASE!K86,9,1),IF('Perpetual Pricing (2)'!$D$2="Standard","S","G"),RIGHT(BASE!K86,7))</f>
        <v>KXDW00EUSG011YZZC</v>
      </c>
      <c r="B268" s="85" t="str">
        <f>TEXT(ROUND(VLOOKUP('Perpetual Pricing (2)'!$D$2,XE!$M$5:$N$6,2,FALSE)*BASE!J86*VLOOKUP('Perpetual Pricing (2)'!$D$1,XE!$A:$F,6,FALSE)* (HLOOKUP($D$3,PARTNERPROGRAM!$D$7:$H$8,2,FALSE)),VLOOKUP('Perpetual Pricing (2)'!$D$1,XE!$A:$H,8,FALSE)),VLOOKUP('Perpetual Pricing (2)'!$D$1,XE!$A:$G,7,FALSE))</f>
        <v>6,800</v>
      </c>
      <c r="C268" t="str">
        <f t="shared" si="4"/>
        <v>CHF</v>
      </c>
    </row>
    <row r="269" spans="1:3">
      <c r="A269" s="42" t="str">
        <f>CONCATENATE(LEFT(BASE!K109,6),VLOOKUP('Perpetual Pricing (2)'!$D$1,XE!$A:$C,3,FALSE),MID(BASE!K109,9,1),IF('Perpetual Pricing (2)'!$D$2="Standard","S","G"),RIGHT(BASE!K109,7))</f>
        <v>XESS00EUSG011YZZZ</v>
      </c>
      <c r="B269" s="85" t="str">
        <f>TEXT(ROUND(VLOOKUP('Perpetual Pricing (2)'!$D$2,XE!$M$5:$N$6,2,FALSE)*BASE!J109*VLOOKUP('Perpetual Pricing (2)'!$D$1,XE!$A:$F,6,FALSE)* (HLOOKUP($D$3,PARTNERPROGRAM!$D$7:$H$8,2,FALSE)),VLOOKUP('Perpetual Pricing (2)'!$D$1,XE!$A:$H,8,FALSE)),VLOOKUP('Perpetual Pricing (2)'!$D$1,XE!$A:$G,7,FALSE))</f>
        <v>175,100</v>
      </c>
      <c r="C269" t="str">
        <f t="shared" si="4"/>
        <v>CHF</v>
      </c>
    </row>
    <row r="270" spans="1:3">
      <c r="A270" s="42" t="str">
        <f>CONCATENATE(LEFT(BASE!K110,6),VLOOKUP('Perpetual Pricing (2)'!$D$1,XE!$A:$C,3,FALSE),MID(BASE!K110,9,1),IF('Perpetual Pricing (2)'!$D$2="Standard","S","G"),RIGHT(BASE!K110,7))</f>
        <v>XSTD00EUSG011YZZZ</v>
      </c>
      <c r="B270" s="85" t="str">
        <f>TEXT(ROUND(VLOOKUP('Perpetual Pricing (2)'!$D$2,XE!$M$5:$N$6,2,FALSE)*BASE!J110*VLOOKUP('Perpetual Pricing (2)'!$D$1,XE!$A:$F,6,FALSE)* (HLOOKUP($D$3,PARTNERPROGRAM!$D$7:$H$8,2,FALSE)),VLOOKUP('Perpetual Pricing (2)'!$D$1,XE!$A:$H,8,FALSE)),VLOOKUP('Perpetual Pricing (2)'!$D$1,XE!$A:$G,7,FALSE))</f>
        <v>186,100</v>
      </c>
      <c r="C270" t="str">
        <f t="shared" si="4"/>
        <v>CHF</v>
      </c>
    </row>
    <row r="271" spans="1:3">
      <c r="A271" s="42" t="str">
        <f>CONCATENATE(LEFT(BASE!K132,6),VLOOKUP('Perpetual Pricing (2)'!$D$1,XE!$A:$C,3,FALSE),MID(BASE!K132,9,1),IF('Perpetual Pricing (2)'!$D$2="Standard","S","G"),RIGHT(BASE!K132,7))</f>
        <v>XSVS00EUSG011YZZZ</v>
      </c>
      <c r="B271" s="85" t="str">
        <f>TEXT(ROUND(VLOOKUP('Perpetual Pricing (2)'!$D$2,XE!$M$5:$N$6,2,FALSE)*BASE!J132*VLOOKUP('Perpetual Pricing (2)'!$D$1,XE!$A:$F,6,FALSE)* (HLOOKUP($D$3,PARTNERPROGRAM!$D$7:$H$8,2,FALSE)),VLOOKUP('Perpetual Pricing (2)'!$D$1,XE!$A:$H,8,FALSE)),VLOOKUP('Perpetual Pricing (2)'!$D$1,XE!$A:$G,7,FALSE))</f>
        <v>43,400</v>
      </c>
      <c r="C271" t="str">
        <f t="shared" si="4"/>
        <v>CHF</v>
      </c>
    </row>
    <row r="272" spans="1:3">
      <c r="A272" s="42" t="str">
        <f>CONCATENATE(LEFT(BASE!K133,6),VLOOKUP('Perpetual Pricing (2)'!$D$1,XE!$A:$C,3,FALSE),MID(BASE!K133,9,1),IF('Perpetual Pricing (2)'!$D$2="Standard","S","G"),RIGHT(BASE!K133,7))</f>
        <v>XSVS00EUSG031YZZZ</v>
      </c>
      <c r="B272" s="85" t="str">
        <f>TEXT(ROUND(VLOOKUP('Perpetual Pricing (2)'!$D$2,XE!$M$5:$N$6,2,FALSE)*BASE!J133*VLOOKUP('Perpetual Pricing (2)'!$D$1,XE!$A:$F,6,FALSE)* (HLOOKUP($D$3,PARTNERPROGRAM!$D$7:$H$8,2,FALSE)),VLOOKUP('Perpetual Pricing (2)'!$D$1,XE!$A:$H,8,FALSE)),VLOOKUP('Perpetual Pricing (2)'!$D$1,XE!$A:$G,7,FALSE))</f>
        <v>109,200</v>
      </c>
      <c r="C272" t="str">
        <f t="shared" si="4"/>
        <v>CHF</v>
      </c>
    </row>
    <row r="273" spans="1:3">
      <c r="A273" s="42" t="str">
        <f>CONCATENATE(LEFT(BASE!K134,6),VLOOKUP('Perpetual Pricing (2)'!$D$1,XE!$A:$C,3,FALSE),MID(BASE!K134,9,1),IF('Perpetual Pricing (2)'!$D$2="Standard","S","G"),RIGHT(BASE!K134,7))</f>
        <v>XSVS00EUSG101YZZZ</v>
      </c>
      <c r="B273" s="85" t="str">
        <f>TEXT(ROUND(VLOOKUP('Perpetual Pricing (2)'!$D$2,XE!$M$5:$N$6,2,FALSE)*BASE!J134*VLOOKUP('Perpetual Pricing (2)'!$D$1,XE!$A:$F,6,FALSE)* (HLOOKUP($D$3,PARTNERPROGRAM!$D$7:$H$8,2,FALSE)),VLOOKUP('Perpetual Pricing (2)'!$D$1,XE!$A:$H,8,FALSE)),VLOOKUP('Perpetual Pricing (2)'!$D$1,XE!$A:$G,7,FALSE))</f>
        <v>263,00</v>
      </c>
      <c r="C273" t="str">
        <f t="shared" si="4"/>
        <v>CHF</v>
      </c>
    </row>
    <row r="274" spans="1:3">
      <c r="A274" s="42" t="str">
        <f>CONCATENATE(LEFT(BASE!K135,6),VLOOKUP('Perpetual Pricing (2)'!$D$1,XE!$A:$C,3,FALSE),MID(BASE!K135,9,1),IF('Perpetual Pricing (2)'!$D$2="Standard","S","G"),RIGHT(BASE!K135,7))</f>
        <v>XSVS00EUSG061YZZZ</v>
      </c>
      <c r="B274" s="85" t="str">
        <f>TEXT(ROUND(VLOOKUP('Perpetual Pricing (2)'!$D$2,XE!$M$5:$N$6,2,FALSE)*BASE!J135*VLOOKUP('Perpetual Pricing (2)'!$D$1,XE!$A:$F,6,FALSE)* (HLOOKUP($D$3,PARTNERPROGRAM!$D$7:$H$8,2,FALSE)),VLOOKUP('Perpetual Pricing (2)'!$D$1,XE!$A:$H,8,FALSE)),VLOOKUP('Perpetual Pricing (2)'!$D$1,XE!$A:$G,7,FALSE))</f>
        <v>142,200</v>
      </c>
      <c r="C274" t="str">
        <f t="shared" si="4"/>
        <v>CHF</v>
      </c>
    </row>
    <row r="275" spans="1:3">
      <c r="A275" s="42" t="str">
        <f>CONCATENATE(LEFT(BASE!K136,6),VLOOKUP('Perpetual Pricing (2)'!$D$1,XE!$A:$C,3,FALSE),MID(BASE!K136,9,1),IF('Perpetual Pricing (2)'!$D$2="Standard","S","G"),RIGHT(BASE!K136,7))</f>
        <v>XSVS00EUSG121YZZZ</v>
      </c>
      <c r="B275" s="85" t="str">
        <f>TEXT(ROUND(VLOOKUP('Perpetual Pricing (2)'!$D$2,XE!$M$5:$N$6,2,FALSE)*BASE!J136*VLOOKUP('Perpetual Pricing (2)'!$D$1,XE!$A:$F,6,FALSE)* (HLOOKUP($D$3,PARTNERPROGRAM!$D$7:$H$8,2,FALSE)),VLOOKUP('Perpetual Pricing (2)'!$D$1,XE!$A:$H,8,FALSE)),VLOOKUP('Perpetual Pricing (2)'!$D$1,XE!$A:$G,7,FALSE))</f>
        <v>208,100</v>
      </c>
      <c r="C275" t="str">
        <f t="shared" si="4"/>
        <v>CHF</v>
      </c>
    </row>
    <row r="276" spans="1:3">
      <c r="A276" s="42" t="str">
        <f>CONCATENATE(LEFT(BASE!K137,6),VLOOKUP('Perpetual Pricing (2)'!$D$1,XE!$A:$C,3,FALSE),MID(BASE!K137,9,1),IF('Perpetual Pricing (2)'!$D$2="Standard","S","G"),RIGHT(BASE!K137,7))</f>
        <v>XSVS00EUSG241YZZZ</v>
      </c>
      <c r="B276" s="85" t="str">
        <f>TEXT(ROUND(VLOOKUP('Perpetual Pricing (2)'!$D$2,XE!$M$5:$N$6,2,FALSE)*BASE!J137*VLOOKUP('Perpetual Pricing (2)'!$D$1,XE!$A:$F,6,FALSE)* (HLOOKUP($D$3,PARTNERPROGRAM!$D$7:$H$8,2,FALSE)),VLOOKUP('Perpetual Pricing (2)'!$D$1,XE!$A:$H,8,FALSE)),VLOOKUP('Perpetual Pricing (2)'!$D$1,XE!$A:$G,7,FALSE))</f>
        <v>411,700</v>
      </c>
      <c r="C276" t="str">
        <f t="shared" si="4"/>
        <v>CHF</v>
      </c>
    </row>
    <row r="277" spans="1:3">
      <c r="A277" s="42" t="str">
        <f>CONCATENATE(LEFT(BASE!K138,6),VLOOKUP('Perpetual Pricing (2)'!$D$1,XE!$A:$C,3,FALSE),MID(BASE!K138,9,1),IF('Perpetual Pricing (2)'!$D$2="Standard","S","G"),RIGHT(BASE!K138,7))</f>
        <v>XSVS00EUSG501YZZZ</v>
      </c>
      <c r="B277" s="85" t="str">
        <f>TEXT(ROUND(VLOOKUP('Perpetual Pricing (2)'!$D$2,XE!$M$5:$N$6,2,FALSE)*BASE!J138*VLOOKUP('Perpetual Pricing (2)'!$D$1,XE!$A:$F,6,FALSE)* (HLOOKUP($D$3,PARTNERPROGRAM!$D$7:$H$8,2,FALSE)),VLOOKUP('Perpetual Pricing (2)'!$D$1,XE!$A:$H,8,FALSE)),VLOOKUP('Perpetual Pricing (2)'!$D$1,XE!$A:$G,7,FALSE))</f>
        <v>850,900</v>
      </c>
      <c r="C277" t="str">
        <f t="shared" si="4"/>
        <v>CHF</v>
      </c>
    </row>
    <row r="278" spans="1:3">
      <c r="A278" s="42" t="str">
        <f>CONCATENATE(LEFT(BASE!K147,6),VLOOKUP('Perpetual Pricing (2)'!$D$1,XE!$A:$C,3,FALSE),MID(BASE!K147,9,1),IF('Perpetual Pricing (2)'!$D$2="Standard","S","G"),RIGHT(BASE!K147,7))</f>
        <v>XSVW00EUSG011YZZZ</v>
      </c>
      <c r="B278" s="85" t="str">
        <f>TEXT(ROUND(VLOOKUP('Perpetual Pricing (2)'!$D$2,XE!$M$5:$N$6,2,FALSE)*BASE!J147*VLOOKUP('Perpetual Pricing (2)'!$D$1,XE!$A:$F,6,FALSE)* (HLOOKUP($D$3,PARTNERPROGRAM!$D$7:$H$8,2,FALSE)),VLOOKUP('Perpetual Pricing (2)'!$D$1,XE!$A:$H,8,FALSE)),VLOOKUP('Perpetual Pricing (2)'!$D$1,XE!$A:$G,7,FALSE))</f>
        <v>43,400</v>
      </c>
      <c r="C278" t="str">
        <f t="shared" si="4"/>
        <v>CHF</v>
      </c>
    </row>
    <row r="279" spans="1:3">
      <c r="A279" s="42" t="str">
        <f>CONCATENATE(LEFT(BASE!K148,6),VLOOKUP('Perpetual Pricing (2)'!$D$1,XE!$A:$C,3,FALSE),MID(BASE!K148,9,1),IF('Perpetual Pricing (2)'!$D$2="Standard","S","G"),RIGHT(BASE!K148,7))</f>
        <v>XSVW00EUSG031YZZZ</v>
      </c>
      <c r="B279" s="85" t="str">
        <f>TEXT(ROUND(VLOOKUP('Perpetual Pricing (2)'!$D$2,XE!$M$5:$N$6,2,FALSE)*BASE!J148*VLOOKUP('Perpetual Pricing (2)'!$D$1,XE!$A:$F,6,FALSE)* (HLOOKUP($D$3,PARTNERPROGRAM!$D$7:$H$8,2,FALSE)),VLOOKUP('Perpetual Pricing (2)'!$D$1,XE!$A:$H,8,FALSE)),VLOOKUP('Perpetual Pricing (2)'!$D$1,XE!$A:$G,7,FALSE))</f>
        <v>109,200</v>
      </c>
      <c r="C279" t="str">
        <f t="shared" si="4"/>
        <v>CHF</v>
      </c>
    </row>
    <row r="280" spans="1:3">
      <c r="A280" s="42" t="str">
        <f>CONCATENATE(LEFT(BASE!K149,6),VLOOKUP('Perpetual Pricing (2)'!$D$1,XE!$A:$C,3,FALSE),MID(BASE!K149,9,1),IF('Perpetual Pricing (2)'!$D$2="Standard","S","G"),RIGHT(BASE!K149,7))</f>
        <v>XSVW00EUSG101YZZZ</v>
      </c>
      <c r="B280" s="85" t="str">
        <f>TEXT(ROUND(VLOOKUP('Perpetual Pricing (2)'!$D$2,XE!$M$5:$N$6,2,FALSE)*BASE!J149*VLOOKUP('Perpetual Pricing (2)'!$D$1,XE!$A:$F,6,FALSE)* (HLOOKUP($D$3,PARTNERPROGRAM!$D$7:$H$8,2,FALSE)),VLOOKUP('Perpetual Pricing (2)'!$D$1,XE!$A:$H,8,FALSE)),VLOOKUP('Perpetual Pricing (2)'!$D$1,XE!$A:$G,7,FALSE))</f>
        <v>263,00</v>
      </c>
      <c r="C280" t="str">
        <f t="shared" si="4"/>
        <v>CHF</v>
      </c>
    </row>
    <row r="281" spans="1:3">
      <c r="A281" s="42" t="str">
        <f>CONCATENATE(LEFT(BASE!K150,6),VLOOKUP('Perpetual Pricing (2)'!$D$1,XE!$A:$C,3,FALSE),MID(BASE!K150,9,1),IF('Perpetual Pricing (2)'!$D$2="Standard","S","G"),RIGHT(BASE!K150,7))</f>
        <v>XSVW00EUSG061YZZZ</v>
      </c>
      <c r="B281" s="85" t="str">
        <f>TEXT(ROUND(VLOOKUP('Perpetual Pricing (2)'!$D$2,XE!$M$5:$N$6,2,FALSE)*BASE!J150*VLOOKUP('Perpetual Pricing (2)'!$D$1,XE!$A:$F,6,FALSE)* (HLOOKUP($D$3,PARTNERPROGRAM!$D$7:$H$8,2,FALSE)),VLOOKUP('Perpetual Pricing (2)'!$D$1,XE!$A:$H,8,FALSE)),VLOOKUP('Perpetual Pricing (2)'!$D$1,XE!$A:$G,7,FALSE))</f>
        <v>142,200</v>
      </c>
      <c r="C281" t="str">
        <f t="shared" si="4"/>
        <v>CHF</v>
      </c>
    </row>
    <row r="282" spans="1:3">
      <c r="A282" s="42" t="str">
        <f>CONCATENATE(LEFT(BASE!K151,6),VLOOKUP('Perpetual Pricing (2)'!$D$1,XE!$A:$C,3,FALSE),MID(BASE!K151,9,1),IF('Perpetual Pricing (2)'!$D$2="Standard","S","G"),RIGHT(BASE!K151,7))</f>
        <v>XSVW00EUSG121YZZZ</v>
      </c>
      <c r="B282" s="85" t="str">
        <f>TEXT(ROUND(VLOOKUP('Perpetual Pricing (2)'!$D$2,XE!$M$5:$N$6,2,FALSE)*BASE!J151*VLOOKUP('Perpetual Pricing (2)'!$D$1,XE!$A:$F,6,FALSE)* (HLOOKUP($D$3,PARTNERPROGRAM!$D$7:$H$8,2,FALSE)),VLOOKUP('Perpetual Pricing (2)'!$D$1,XE!$A:$H,8,FALSE)),VLOOKUP('Perpetual Pricing (2)'!$D$1,XE!$A:$G,7,FALSE))</f>
        <v>208,100</v>
      </c>
      <c r="C282" t="str">
        <f t="shared" si="4"/>
        <v>CHF</v>
      </c>
    </row>
    <row r="283" spans="1:3">
      <c r="A283" s="42" t="str">
        <f>CONCATENATE(LEFT(BASE!K152,6),VLOOKUP('Perpetual Pricing (2)'!$D$1,XE!$A:$C,3,FALSE),MID(BASE!K152,9,1),IF('Perpetual Pricing (2)'!$D$2="Standard","S","G"),RIGHT(BASE!K152,7))</f>
        <v>XSVW00EUSG241YZZZ</v>
      </c>
      <c r="B283" s="85" t="str">
        <f>TEXT(ROUND(VLOOKUP('Perpetual Pricing (2)'!$D$2,XE!$M$5:$N$6,2,FALSE)*BASE!J152*VLOOKUP('Perpetual Pricing (2)'!$D$1,XE!$A:$F,6,FALSE)* (HLOOKUP($D$3,PARTNERPROGRAM!$D$7:$H$8,2,FALSE)),VLOOKUP('Perpetual Pricing (2)'!$D$1,XE!$A:$H,8,FALSE)),VLOOKUP('Perpetual Pricing (2)'!$D$1,XE!$A:$G,7,FALSE))</f>
        <v>411,700</v>
      </c>
      <c r="C283" t="str">
        <f t="shared" si="4"/>
        <v>CHF</v>
      </c>
    </row>
    <row r="284" spans="1:3">
      <c r="A284" s="42" t="str">
        <f>CONCATENATE(LEFT(BASE!K153,6),VLOOKUP('Perpetual Pricing (2)'!$D$1,XE!$A:$C,3,FALSE),MID(BASE!K153,9,1),IF('Perpetual Pricing (2)'!$D$2="Standard","S","G"),RIGHT(BASE!K153,7))</f>
        <v>XSVW00EUSG501YZZZ</v>
      </c>
      <c r="B284" s="85" t="str">
        <f>TEXT(ROUND(VLOOKUP('Perpetual Pricing (2)'!$D$2,XE!$M$5:$N$6,2,FALSE)*BASE!J153*VLOOKUP('Perpetual Pricing (2)'!$D$1,XE!$A:$F,6,FALSE)* (HLOOKUP($D$3,PARTNERPROGRAM!$D$7:$H$8,2,FALSE)),VLOOKUP('Perpetual Pricing (2)'!$D$1,XE!$A:$H,8,FALSE)),VLOOKUP('Perpetual Pricing (2)'!$D$1,XE!$A:$G,7,FALSE))</f>
        <v>850,900</v>
      </c>
      <c r="C284" t="str">
        <f t="shared" si="4"/>
        <v>CHF</v>
      </c>
    </row>
    <row r="285" spans="1:3">
      <c r="A285" s="42" t="str">
        <f>CONCATENATE(LEFT(BASE!K191,6),VLOOKUP('Perpetual Pricing (2)'!$D$1,XE!$A:$C,3,FALSE),MID(BASE!K191,9,1),IF('Perpetual Pricing (2)'!$D$2="Standard","S","G"),RIGHT(BASE!K191,7))</f>
        <v>KXWK00EUSG121YZZZ</v>
      </c>
      <c r="B285" s="85" t="str">
        <f>TEXT(ROUND(VLOOKUP('Perpetual Pricing (2)'!$D$2,XE!$M$5:$N$6,2,FALSE)*BASE!J191*VLOOKUP('Perpetual Pricing (2)'!$D$1,XE!$A:$F,6,FALSE)* (HLOOKUP($D$3,PARTNERPROGRAM!$D$7:$H$8,2,FALSE)),VLOOKUP('Perpetual Pricing (2)'!$D$1,XE!$A:$H,8,FALSE)),VLOOKUP('Perpetual Pricing (2)'!$D$1,XE!$A:$G,7,FALSE))</f>
        <v>53,500</v>
      </c>
      <c r="C285" t="str">
        <f t="shared" si="4"/>
        <v>CHF</v>
      </c>
    </row>
    <row r="286" spans="1:3">
      <c r="A286" s="42" t="str">
        <f>CONCATENATE(LEFT(BASE!K192,6),VLOOKUP('Perpetual Pricing (2)'!$D$1,XE!$A:$C,3,FALSE),MID(BASE!K192,9,1),IF('Perpetual Pricing (2)'!$D$2="Standard","S","G"),RIGHT(BASE!K192,7))</f>
        <v>KXWK00EUSG241YZZZ</v>
      </c>
      <c r="B286" s="85" t="str">
        <f>TEXT(ROUND(VLOOKUP('Perpetual Pricing (2)'!$D$2,XE!$M$5:$N$6,2,FALSE)*BASE!J192*VLOOKUP('Perpetual Pricing (2)'!$D$1,XE!$A:$F,6,FALSE)* (HLOOKUP($D$3,PARTNERPROGRAM!$D$7:$H$8,2,FALSE)),VLOOKUP('Perpetual Pricing (2)'!$D$1,XE!$A:$H,8,FALSE)),VLOOKUP('Perpetual Pricing (2)'!$D$1,XE!$A:$G,7,FALSE))</f>
        <v>102,300</v>
      </c>
      <c r="C286" t="str">
        <f t="shared" si="4"/>
        <v>CHF</v>
      </c>
    </row>
    <row r="287" spans="1:3">
      <c r="A287" s="42" t="str">
        <f>CONCATENATE(LEFT(BASE!K193,6),VLOOKUP('Perpetual Pricing (2)'!$D$1,XE!$A:$C,3,FALSE),MID(BASE!K193,9,1),IF('Perpetual Pricing (2)'!$D$2="Standard","S","G"),RIGHT(BASE!K193,7))</f>
        <v>KXWK00EUSG501YZZZ</v>
      </c>
      <c r="B287" s="85" t="str">
        <f>TEXT(ROUND(VLOOKUP('Perpetual Pricing (2)'!$D$2,XE!$M$5:$N$6,2,FALSE)*BASE!J193*VLOOKUP('Perpetual Pricing (2)'!$D$1,XE!$A:$F,6,FALSE)* (HLOOKUP($D$3,PARTNERPROGRAM!$D$7:$H$8,2,FALSE)),VLOOKUP('Perpetual Pricing (2)'!$D$1,XE!$A:$H,8,FALSE)),VLOOKUP('Perpetual Pricing (2)'!$D$1,XE!$A:$G,7,FALSE))</f>
        <v>189,400</v>
      </c>
      <c r="C287" t="str">
        <f t="shared" si="4"/>
        <v>CHF</v>
      </c>
    </row>
    <row r="288" spans="1:3">
      <c r="A288" s="42" t="str">
        <f>CONCATENATE(LEFT(BASE!K202,6),VLOOKUP('Perpetual Pricing (2)'!$D$1,XE!$A:$C,3,FALSE),MID(BASE!K202,9,1),IF('Perpetual Pricing (2)'!$D$2="Standard","S","G"),RIGHT(BASE!K202,7))</f>
        <v>SSPS50EUSG011YZZZ</v>
      </c>
      <c r="B288" s="85" t="str">
        <f>TEXT(ROUND(VLOOKUP('Perpetual Pricing (2)'!$D$2,XE!$M$5:$N$6,2,FALSE)*BASE!J202*VLOOKUP('Perpetual Pricing (2)'!$D$1,XE!$A:$F,6,FALSE)* (HLOOKUP($D$3,PARTNERPROGRAM!$D$7:$H$8,2,FALSE)),VLOOKUP('Perpetual Pricing (2)'!$D$1,XE!$A:$H,8,FALSE)),VLOOKUP('Perpetual Pricing (2)'!$D$1,XE!$A:$G,7,FALSE))</f>
        <v>120,200</v>
      </c>
      <c r="C288" t="str">
        <f t="shared" si="4"/>
        <v>CHF</v>
      </c>
    </row>
    <row r="289" spans="1:3">
      <c r="A289" s="42" t="str">
        <f>CONCATENATE(LEFT(BASE!K203,6),VLOOKUP('Perpetual Pricing (2)'!$D$1,XE!$A:$C,3,FALSE),MID(BASE!K203,9,1),IF('Perpetual Pricing (2)'!$D$2="Standard","S","G"),RIGHT(BASE!K203,7))</f>
        <v>SSPS50EUSG011YZZA</v>
      </c>
      <c r="B289" s="85" t="str">
        <f>TEXT(ROUND(VLOOKUP('Perpetual Pricing (2)'!$D$2,XE!$M$5:$N$6,2,FALSE)*BASE!J203*VLOOKUP('Perpetual Pricing (2)'!$D$1,XE!$A:$F,6,FALSE)* (HLOOKUP($D$3,PARTNERPROGRAM!$D$7:$H$8,2,FALSE)),VLOOKUP('Perpetual Pricing (2)'!$D$1,XE!$A:$H,8,FALSE)),VLOOKUP('Perpetual Pricing (2)'!$D$1,XE!$A:$G,7,FALSE))</f>
        <v>109,400</v>
      </c>
      <c r="C289" t="str">
        <f t="shared" si="4"/>
        <v>CHF</v>
      </c>
    </row>
    <row r="290" spans="1:3">
      <c r="A290" s="42" t="str">
        <f>CONCATENATE(LEFT(BASE!K204,6),VLOOKUP('Perpetual Pricing (2)'!$D$1,XE!$A:$C,3,FALSE),MID(BASE!K204,9,1),IF('Perpetual Pricing (2)'!$D$2="Standard","S","G"),RIGHT(BASE!K204,7))</f>
        <v>SSPS50EUSG011YZZB</v>
      </c>
      <c r="B290" s="85" t="str">
        <f>TEXT(ROUND(VLOOKUP('Perpetual Pricing (2)'!$D$2,XE!$M$5:$N$6,2,FALSE)*BASE!J204*VLOOKUP('Perpetual Pricing (2)'!$D$1,XE!$A:$F,6,FALSE)* (HLOOKUP($D$3,PARTNERPROGRAM!$D$7:$H$8,2,FALSE)),VLOOKUP('Perpetual Pricing (2)'!$D$1,XE!$A:$H,8,FALSE)),VLOOKUP('Perpetual Pricing (2)'!$D$1,XE!$A:$G,7,FALSE))</f>
        <v>92,200</v>
      </c>
      <c r="C290" t="str">
        <f t="shared" si="4"/>
        <v>CHF</v>
      </c>
    </row>
    <row r="291" spans="1:3">
      <c r="A291" s="42" t="str">
        <f>CONCATENATE(LEFT(BASE!K205,6),VLOOKUP('Perpetual Pricing (2)'!$D$1,XE!$A:$C,3,FALSE),MID(BASE!K205,9,1),IF('Perpetual Pricing (2)'!$D$2="Standard","S","G"),RIGHT(BASE!K205,7))</f>
        <v>SSPS50EUSG011YZZC</v>
      </c>
      <c r="B291" s="85" t="str">
        <f>TEXT(ROUND(VLOOKUP('Perpetual Pricing (2)'!$D$2,XE!$M$5:$N$6,2,FALSE)*BASE!J205*VLOOKUP('Perpetual Pricing (2)'!$D$1,XE!$A:$F,6,FALSE)* (HLOOKUP($D$3,PARTNERPROGRAM!$D$7:$H$8,2,FALSE)),VLOOKUP('Perpetual Pricing (2)'!$D$1,XE!$A:$H,8,FALSE)),VLOOKUP('Perpetual Pricing (2)'!$D$1,XE!$A:$G,7,FALSE))</f>
        <v>74,900</v>
      </c>
      <c r="C291" t="str">
        <f t="shared" si="4"/>
        <v>CHF</v>
      </c>
    </row>
    <row r="292" spans="1:3">
      <c r="A292" s="42" t="str">
        <f>CONCATENATE(LEFT(BASE!K231,6),VLOOKUP('Perpetual Pricing (2)'!$D$1,XE!$A:$C,3,FALSE),MID(BASE!K231,9,1),IF('Perpetual Pricing (2)'!$D$2="Standard","S","G"),RIGHT(BASE!K231,7))</f>
        <v>BSBS50EUSG011YZZZ</v>
      </c>
      <c r="B292" s="85" t="str">
        <f>TEXT(ROUND(VLOOKUP('Perpetual Pricing (2)'!$D$2,XE!$M$5:$N$6,2,FALSE)*BASE!J231*VLOOKUP('Perpetual Pricing (2)'!$D$1,XE!$A:$F,6,FALSE)* (HLOOKUP($D$3,PARTNERPROGRAM!$D$7:$H$8,2,FALSE)),VLOOKUP('Perpetual Pricing (2)'!$D$1,XE!$A:$H,8,FALSE)),VLOOKUP('Perpetual Pricing (2)'!$D$1,XE!$A:$G,7,FALSE))</f>
        <v>60,300</v>
      </c>
      <c r="C292" t="str">
        <f t="shared" si="4"/>
        <v>CHF</v>
      </c>
    </row>
    <row r="293" spans="1:3">
      <c r="A293" s="42" t="str">
        <f>CONCATENATE(LEFT(BASE!K232,6),VLOOKUP('Perpetual Pricing (2)'!$D$1,XE!$A:$C,3,FALSE),MID(BASE!K232,9,1),IF('Perpetual Pricing (2)'!$D$2="Standard","S","G"),RIGHT(BASE!K232,7))</f>
        <v>BSBP50EUSG021YZZZ</v>
      </c>
      <c r="B293" s="85" t="str">
        <f>TEXT(ROUND(VLOOKUP('Perpetual Pricing (2)'!$D$2,XE!$M$5:$N$6,2,FALSE)*BASE!J232*VLOOKUP('Perpetual Pricing (2)'!$D$1,XE!$A:$F,6,FALSE)* (HLOOKUP($D$3,PARTNERPROGRAM!$D$7:$H$8,2,FALSE)),VLOOKUP('Perpetual Pricing (2)'!$D$1,XE!$A:$H,8,FALSE)),VLOOKUP('Perpetual Pricing (2)'!$D$1,XE!$A:$G,7,FALSE))</f>
        <v>146,00</v>
      </c>
      <c r="C293" t="str">
        <f t="shared" si="4"/>
        <v>CHF</v>
      </c>
    </row>
    <row r="294" spans="1:3">
      <c r="A294" s="42" t="str">
        <f>CONCATENATE(LEFT(BASE!K252,6),VLOOKUP('Perpetual Pricing (2)'!$D$1,XE!$A:$C,3,FALSE),MID(BASE!K252,9,1),IF('Perpetual Pricing (2)'!$D$2="Standard","S","G"),RIGHT(BASE!K252,7))</f>
        <v>DSPD50EUSG011YZZA</v>
      </c>
      <c r="B294" s="85" t="str">
        <f>TEXT(ROUND(VLOOKUP('Perpetual Pricing (2)'!$D$2,XE!$M$5:$N$6,2,FALSE)*BASE!J252*VLOOKUP('Perpetual Pricing (2)'!$D$1,XE!$A:$F,6,FALSE)* (HLOOKUP($D$3,PARTNERPROGRAM!$D$7:$H$8,2,FALSE)),VLOOKUP('Perpetual Pricing (2)'!$D$1,XE!$A:$H,8,FALSE)),VLOOKUP('Perpetual Pricing (2)'!$D$1,XE!$A:$G,7,FALSE))</f>
        <v>10,00</v>
      </c>
      <c r="C294" t="str">
        <f t="shared" si="4"/>
        <v>CHF</v>
      </c>
    </row>
    <row r="295" spans="1:3">
      <c r="A295" s="42" t="str">
        <f>CONCATENATE(LEFT(BASE!K253,6),VLOOKUP('Perpetual Pricing (2)'!$D$1,XE!$A:$C,3,FALSE),MID(BASE!K253,9,1),IF('Perpetual Pricing (2)'!$D$2="Standard","S","G"),RIGHT(BASE!K253,7))</f>
        <v>DSPD50EUSG011YZZB</v>
      </c>
      <c r="B295" s="85" t="str">
        <f>TEXT(ROUND(VLOOKUP('Perpetual Pricing (2)'!$D$2,XE!$M$5:$N$6,2,FALSE)*BASE!J253*VLOOKUP('Perpetual Pricing (2)'!$D$1,XE!$A:$F,6,FALSE)* (HLOOKUP($D$3,PARTNERPROGRAM!$D$7:$H$8,2,FALSE)),VLOOKUP('Perpetual Pricing (2)'!$D$1,XE!$A:$H,8,FALSE)),VLOOKUP('Perpetual Pricing (2)'!$D$1,XE!$A:$G,7,FALSE))</f>
        <v>8,400</v>
      </c>
      <c r="C295" t="str">
        <f t="shared" si="4"/>
        <v>CHF</v>
      </c>
    </row>
    <row r="296" spans="1:3">
      <c r="A296" s="42" t="str">
        <f>CONCATENATE(LEFT(BASE!K254,6),VLOOKUP('Perpetual Pricing (2)'!$D$1,XE!$A:$C,3,FALSE),MID(BASE!K254,9,1),IF('Perpetual Pricing (2)'!$D$2="Standard","S","G"),RIGHT(BASE!K254,7))</f>
        <v>DSPD50EUSG011YZZC</v>
      </c>
      <c r="B296" s="85" t="str">
        <f>TEXT(ROUND(VLOOKUP('Perpetual Pricing (2)'!$D$2,XE!$M$5:$N$6,2,FALSE)*BASE!J254*VLOOKUP('Perpetual Pricing (2)'!$D$1,XE!$A:$F,6,FALSE)* (HLOOKUP($D$3,PARTNERPROGRAM!$D$7:$H$8,2,FALSE)),VLOOKUP('Perpetual Pricing (2)'!$D$1,XE!$A:$H,8,FALSE)),VLOOKUP('Perpetual Pricing (2)'!$D$1,XE!$A:$G,7,FALSE))</f>
        <v>6,800</v>
      </c>
      <c r="C296" t="str">
        <f t="shared" si="4"/>
        <v>CHF</v>
      </c>
    </row>
    <row r="297" spans="1:3">
      <c r="A297" s="42" t="str">
        <f>CONCATENATE(LEFT(BASE!K299,6),VLOOKUP('Perpetual Pricing (2)'!$D$1,XE!$A:$C,3,FALSE),MID(BASE!K299,9,1),IF('Perpetual Pricing (2)'!$D$2="Standard","S","G"),RIGHT(BASE!K299,7))</f>
        <v>DSDV50EUSG121YZZZ</v>
      </c>
      <c r="B297" s="85" t="str">
        <f>TEXT(ROUND(VLOOKUP('Perpetual Pricing (2)'!$D$2,XE!$M$5:$N$6,2,FALSE)*BASE!J299*VLOOKUP('Perpetual Pricing (2)'!$D$1,XE!$A:$F,6,FALSE)* (HLOOKUP($D$3,PARTNERPROGRAM!$D$7:$H$8,2,FALSE)),VLOOKUP('Perpetual Pricing (2)'!$D$1,XE!$A:$H,8,FALSE)),VLOOKUP('Perpetual Pricing (2)'!$D$1,XE!$A:$G,7,FALSE))</f>
        <v>53,500</v>
      </c>
      <c r="C297" t="str">
        <f t="shared" si="4"/>
        <v>CHF</v>
      </c>
    </row>
    <row r="298" spans="1:3">
      <c r="A298" s="42" t="str">
        <f>CONCATENATE(LEFT(BASE!K300,6),VLOOKUP('Perpetual Pricing (2)'!$D$1,XE!$A:$C,3,FALSE),MID(BASE!K300,9,1),IF('Perpetual Pricing (2)'!$D$2="Standard","S","G"),RIGHT(BASE!K300,7))</f>
        <v>DSDV50EUSG241YZZZ</v>
      </c>
      <c r="B298" s="85" t="str">
        <f>TEXT(ROUND(VLOOKUP('Perpetual Pricing (2)'!$D$2,XE!$M$5:$N$6,2,FALSE)*BASE!J300*VLOOKUP('Perpetual Pricing (2)'!$D$1,XE!$A:$F,6,FALSE)* (HLOOKUP($D$3,PARTNERPROGRAM!$D$7:$H$8,2,FALSE)),VLOOKUP('Perpetual Pricing (2)'!$D$1,XE!$A:$H,8,FALSE)),VLOOKUP('Perpetual Pricing (2)'!$D$1,XE!$A:$G,7,FALSE))</f>
        <v>102,300</v>
      </c>
      <c r="C298" t="str">
        <f t="shared" si="4"/>
        <v>CHF</v>
      </c>
    </row>
    <row r="299" spans="1:3">
      <c r="A299" s="42" t="str">
        <f>CONCATENATE(LEFT(BASE!K301,6),VLOOKUP('Perpetual Pricing (2)'!$D$1,XE!$A:$C,3,FALSE),MID(BASE!K301,9,1),IF('Perpetual Pricing (2)'!$D$2="Standard","S","G"),RIGHT(BASE!K301,7))</f>
        <v>DSDV50EUSG501YZZZ</v>
      </c>
      <c r="B299" s="85" t="str">
        <f>TEXT(ROUND(VLOOKUP('Perpetual Pricing (2)'!$D$2,XE!$M$5:$N$6,2,FALSE)*BASE!J301*VLOOKUP('Perpetual Pricing (2)'!$D$1,XE!$A:$F,6,FALSE)* (HLOOKUP($D$3,PARTNERPROGRAM!$D$7:$H$8,2,FALSE)),VLOOKUP('Perpetual Pricing (2)'!$D$1,XE!$A:$H,8,FALSE)),VLOOKUP('Perpetual Pricing (2)'!$D$1,XE!$A:$G,7,FALSE))</f>
        <v>189,400</v>
      </c>
      <c r="C299" t="str">
        <f t="shared" si="4"/>
        <v>CHF</v>
      </c>
    </row>
    <row r="300" spans="1:3">
      <c r="A300" s="42" t="str">
        <f>CONCATENATE(LEFT(BASE!K302,6),VLOOKUP('Perpetual Pricing (2)'!$D$1,XE!$A:$C,3,FALSE),MID(BASE!K302,9,1),IF('Perpetual Pricing (2)'!$D$2="Standard","S","G"),RIGHT(BASE!K302,7))</f>
        <v>SSSV50EUSG011YZZZ</v>
      </c>
      <c r="B300" s="85" t="str">
        <f>TEXT(ROUND(VLOOKUP('Perpetual Pricing (2)'!$D$2,XE!$M$5:$N$6,2,FALSE)*BASE!J302*VLOOKUP('Perpetual Pricing (2)'!$D$1,XE!$A:$F,6,FALSE)* (HLOOKUP($D$3,PARTNERPROGRAM!$D$7:$H$8,2,FALSE)),VLOOKUP('Perpetual Pricing (2)'!$D$1,XE!$A:$H,8,FALSE)),VLOOKUP('Perpetual Pricing (2)'!$D$1,XE!$A:$G,7,FALSE))</f>
        <v>43,400</v>
      </c>
      <c r="C300" t="str">
        <f t="shared" si="4"/>
        <v>CHF</v>
      </c>
    </row>
    <row r="301" spans="1:3">
      <c r="A301" s="42" t="str">
        <f>CONCATENATE(LEFT(BASE!K303,6),VLOOKUP('Perpetual Pricing (2)'!$D$1,XE!$A:$C,3,FALSE),MID(BASE!K303,9,1),IF('Perpetual Pricing (2)'!$D$2="Standard","S","G"),RIGHT(BASE!K303,7))</f>
        <v>SSSV50EUSG031YZZZ</v>
      </c>
      <c r="B301" s="85" t="str">
        <f>TEXT(ROUND(VLOOKUP('Perpetual Pricing (2)'!$D$2,XE!$M$5:$N$6,2,FALSE)*BASE!J303*VLOOKUP('Perpetual Pricing (2)'!$D$1,XE!$A:$F,6,FALSE)* (HLOOKUP($D$3,PARTNERPROGRAM!$D$7:$H$8,2,FALSE)),VLOOKUP('Perpetual Pricing (2)'!$D$1,XE!$A:$H,8,FALSE)),VLOOKUP('Perpetual Pricing (2)'!$D$1,XE!$A:$G,7,FALSE))</f>
        <v>109,200</v>
      </c>
      <c r="C301" t="str">
        <f t="shared" si="4"/>
        <v>CHF</v>
      </c>
    </row>
    <row r="302" spans="1:3">
      <c r="A302" s="42" t="str">
        <f>CONCATENATE(LEFT(BASE!K304,6),VLOOKUP('Perpetual Pricing (2)'!$D$1,XE!$A:$C,3,FALSE),MID(BASE!K304,9,1),IF('Perpetual Pricing (2)'!$D$2="Standard","S","G"),RIGHT(BASE!K304,7))</f>
        <v>SSSV50EUSG061YZZZ</v>
      </c>
      <c r="B302" s="85" t="str">
        <f>TEXT(ROUND(VLOOKUP('Perpetual Pricing (2)'!$D$2,XE!$M$5:$N$6,2,FALSE)*BASE!J304*VLOOKUP('Perpetual Pricing (2)'!$D$1,XE!$A:$F,6,FALSE)* (HLOOKUP($D$3,PARTNERPROGRAM!$D$7:$H$8,2,FALSE)),VLOOKUP('Perpetual Pricing (2)'!$D$1,XE!$A:$H,8,FALSE)),VLOOKUP('Perpetual Pricing (2)'!$D$1,XE!$A:$G,7,FALSE))</f>
        <v>142,200</v>
      </c>
      <c r="C302" t="str">
        <f t="shared" si="4"/>
        <v>CHF</v>
      </c>
    </row>
    <row r="303" spans="1:3">
      <c r="A303" s="42" t="str">
        <f>CONCATENATE(LEFT(BASE!K305,6),VLOOKUP('Perpetual Pricing (2)'!$D$1,XE!$A:$C,3,FALSE),MID(BASE!K305,9,1),IF('Perpetual Pricing (2)'!$D$2="Standard","S","G"),RIGHT(BASE!K305,7))</f>
        <v>SSSV50EUSG121YZZZ</v>
      </c>
      <c r="B303" s="85" t="str">
        <f>TEXT(ROUND(VLOOKUP('Perpetual Pricing (2)'!$D$2,XE!$M$5:$N$6,2,FALSE)*BASE!J305*VLOOKUP('Perpetual Pricing (2)'!$D$1,XE!$A:$F,6,FALSE)* (HLOOKUP($D$3,PARTNERPROGRAM!$D$7:$H$8,2,FALSE)),VLOOKUP('Perpetual Pricing (2)'!$D$1,XE!$A:$H,8,FALSE)),VLOOKUP('Perpetual Pricing (2)'!$D$1,XE!$A:$G,7,FALSE))</f>
        <v>208,100</v>
      </c>
      <c r="C303" t="str">
        <f t="shared" si="4"/>
        <v>CHF</v>
      </c>
    </row>
    <row r="304" spans="1:3">
      <c r="A304" s="42" t="str">
        <f>CONCATENATE(LEFT(BASE!K306,6),VLOOKUP('Perpetual Pricing (2)'!$D$1,XE!$A:$C,3,FALSE),MID(BASE!K306,9,1),IF('Perpetual Pricing (2)'!$D$2="Standard","S","G"),RIGHT(BASE!K306,7))</f>
        <v>SSSV50EUSG241YZZZ</v>
      </c>
      <c r="B304" s="85" t="str">
        <f>TEXT(ROUND(VLOOKUP('Perpetual Pricing (2)'!$D$2,XE!$M$5:$N$6,2,FALSE)*BASE!J306*VLOOKUP('Perpetual Pricing (2)'!$D$1,XE!$A:$F,6,FALSE)* (HLOOKUP($D$3,PARTNERPROGRAM!$D$7:$H$8,2,FALSE)),VLOOKUP('Perpetual Pricing (2)'!$D$1,XE!$A:$H,8,FALSE)),VLOOKUP('Perpetual Pricing (2)'!$D$1,XE!$A:$G,7,FALSE))</f>
        <v>411,700</v>
      </c>
      <c r="C304" t="str">
        <f t="shared" si="4"/>
        <v>CHF</v>
      </c>
    </row>
    <row r="305" spans="1:3">
      <c r="A305" s="42" t="str">
        <f>CONCATENATE(LEFT(BASE!K307,6),VLOOKUP('Perpetual Pricing (2)'!$D$1,XE!$A:$C,3,FALSE),MID(BASE!K307,9,1),IF('Perpetual Pricing (2)'!$D$2="Standard","S","G"),RIGHT(BASE!K307,7))</f>
        <v>SSSV50EUSG501YZZZ</v>
      </c>
      <c r="B305" s="85" t="str">
        <f>TEXT(ROUND(VLOOKUP('Perpetual Pricing (2)'!$D$2,XE!$M$5:$N$6,2,FALSE)*BASE!J307*VLOOKUP('Perpetual Pricing (2)'!$D$1,XE!$A:$F,6,FALSE)* (HLOOKUP($D$3,PARTNERPROGRAM!$D$7:$H$8,2,FALSE)),VLOOKUP('Perpetual Pricing (2)'!$D$1,XE!$A:$H,8,FALSE)),VLOOKUP('Perpetual Pricing (2)'!$D$1,XE!$A:$G,7,FALSE))</f>
        <v>850,900</v>
      </c>
      <c r="C305" t="str">
        <f t="shared" si="4"/>
        <v>CHF</v>
      </c>
    </row>
    <row r="306" spans="1:3">
      <c r="A306" s="42" t="str">
        <f>CONCATENATE(LEFT(BASE!K316,6),VLOOKUP('Perpetual Pricing (2)'!$D$1,XE!$A:$C,3,FALSE),MID(BASE!K316,9,1),IF('Perpetual Pricing (2)'!$D$2="Standard","S","G"),RIGHT(BASE!K316,7))</f>
        <v>G25080EUSG011YZZZ</v>
      </c>
      <c r="B306" s="85" t="str">
        <f>TEXT(ROUND(VLOOKUP('Perpetual Pricing (2)'!$D$2,XE!$M$5:$N$6,2,FALSE)*BASE!J316*VLOOKUP('Perpetual Pricing (2)'!$D$1,XE!$A:$F,6,FALSE)* (HLOOKUP($D$3,PARTNERPROGRAM!$D$7:$H$8,2,FALSE)),VLOOKUP('Perpetual Pricing (2)'!$D$1,XE!$A:$H,8,FALSE)),VLOOKUP('Perpetual Pricing (2)'!$D$1,XE!$A:$G,7,FALSE))</f>
        <v>54,800</v>
      </c>
      <c r="C306" t="str">
        <f t="shared" si="4"/>
        <v>CHF</v>
      </c>
    </row>
    <row r="307" spans="1:3">
      <c r="A307" s="42" t="str">
        <f>CONCATENATE(LEFT(BASE!K317,6),VLOOKUP('Perpetual Pricing (2)'!$D$1,XE!$A:$C,3,FALSE),MID(BASE!K317,9,1),IF('Perpetual Pricing (2)'!$D$2="Standard","S","G"),RIGHT(BASE!K317,7))</f>
        <v>GULM80EUSG011YZZZ</v>
      </c>
      <c r="B307" s="85" t="str">
        <f>TEXT(ROUND(VLOOKUP('Perpetual Pricing (2)'!$D$2,XE!$M$5:$N$6,2,FALSE)*BASE!J317*VLOOKUP('Perpetual Pricing (2)'!$D$1,XE!$A:$F,6,FALSE)* (HLOOKUP($D$3,PARTNERPROGRAM!$D$7:$H$8,2,FALSE)),VLOOKUP('Perpetual Pricing (2)'!$D$1,XE!$A:$H,8,FALSE)),VLOOKUP('Perpetual Pricing (2)'!$D$1,XE!$A:$G,7,FALSE))</f>
        <v>98,700</v>
      </c>
      <c r="C307" t="str">
        <f t="shared" si="4"/>
        <v>CHF</v>
      </c>
    </row>
    <row r="308" spans="1:3">
      <c r="A308" s="42" t="str">
        <f>CONCATENATE(LEFT(BASE!K318,6),VLOOKUP('Perpetual Pricing (2)'!$D$1,XE!$A:$C,3,FALSE),MID(BASE!K318,9,1),IF('Perpetual Pricing (2)'!$D$2="Standard","S","G"),RIGHT(BASE!K318,7))</f>
        <v>GPRJ80EUSG012MZZZ</v>
      </c>
      <c r="B308" s="85" t="str">
        <f>TEXT(ROUND(VLOOKUP('Perpetual Pricing (2)'!$D$2,XE!$M$5:$N$6,2,FALSE)*BASE!J318*VLOOKUP('Perpetual Pricing (2)'!$D$1,XE!$A:$F,6,FALSE)* (HLOOKUP($D$3,PARTNERPROGRAM!$D$7:$H$8,2,FALSE)),VLOOKUP('Perpetual Pricing (2)'!$D$1,XE!$A:$H,8,FALSE)),VLOOKUP('Perpetual Pricing (2)'!$D$1,XE!$A:$G,7,FALSE))</f>
        <v>22,00</v>
      </c>
      <c r="C308" t="str">
        <f t="shared" si="4"/>
        <v>CHF</v>
      </c>
    </row>
    <row r="309" spans="1:3">
      <c r="A309" s="42" t="str">
        <f>CONCATENATE(LEFT(BASE!K319,6),VLOOKUP('Perpetual Pricing (2)'!$D$1,XE!$A:$C,3,FALSE),MID(BASE!K319,9,1),IF('Perpetual Pricing (2)'!$D$2="Standard","S","G"),RIGHT(BASE!K319,7))</f>
        <v>GULU80EUSG011YZPZ</v>
      </c>
      <c r="B309" s="85" t="str">
        <f>TEXT(ROUND(VLOOKUP('Perpetual Pricing (2)'!$D$2,XE!$M$5:$N$6,2,FALSE)*BASE!J319*VLOOKUP('Perpetual Pricing (2)'!$D$1,XE!$A:$F,6,FALSE)* (HLOOKUP($D$3,PARTNERPROGRAM!$D$7:$H$8,2,FALSE)),VLOOKUP('Perpetual Pricing (2)'!$D$1,XE!$A:$H,8,FALSE)),VLOOKUP('Perpetual Pricing (2)'!$D$1,XE!$A:$G,7,FALSE))</f>
        <v>43,900</v>
      </c>
      <c r="C309" t="str">
        <f t="shared" si="4"/>
        <v>CHF</v>
      </c>
    </row>
    <row r="310" spans="1:3">
      <c r="A310" s="42" t="str">
        <f>CONCATENATE(LEFT(BASE!K320,6),VLOOKUP('Perpetual Pricing (2)'!$D$1,XE!$A:$C,3,FALSE),MID(BASE!K320,9,1),IF('Perpetual Pricing (2)'!$D$2="Standard","S","G"),RIGHT(BASE!K320,7))</f>
        <v>GD2580EUSG011YZZZ</v>
      </c>
      <c r="B310" s="85" t="str">
        <f>TEXT(ROUND(VLOOKUP('Perpetual Pricing (2)'!$D$2,XE!$M$5:$N$6,2,FALSE)*BASE!J320*VLOOKUP('Perpetual Pricing (2)'!$D$1,XE!$A:$F,6,FALSE)* (HLOOKUP($D$3,PARTNERPROGRAM!$D$7:$H$8,2,FALSE)),VLOOKUP('Perpetual Pricing (2)'!$D$1,XE!$A:$H,8,FALSE)),VLOOKUP('Perpetual Pricing (2)'!$D$1,XE!$A:$G,7,FALSE))</f>
        <v>164,600</v>
      </c>
      <c r="C310" t="str">
        <f t="shared" si="4"/>
        <v>CHF</v>
      </c>
    </row>
    <row r="311" spans="1:3">
      <c r="A311" s="42" t="str">
        <f>CONCATENATE(LEFT(BASE!K321,6),VLOOKUP('Perpetual Pricing (2)'!$D$1,XE!$A:$C,3,FALSE),MID(BASE!K321,9,1),IF('Perpetual Pricing (2)'!$D$2="Standard","S","G"),RIGHT(BASE!K321,7))</f>
        <v>GDUL80EUSG011YZZZ</v>
      </c>
      <c r="B311" s="85" t="str">
        <f>TEXT(ROUND(VLOOKUP('Perpetual Pricing (2)'!$D$2,XE!$M$5:$N$6,2,FALSE)*BASE!J321*VLOOKUP('Perpetual Pricing (2)'!$D$1,XE!$A:$F,6,FALSE)* (HLOOKUP($D$3,PARTNERPROGRAM!$D$7:$H$8,2,FALSE)),VLOOKUP('Perpetual Pricing (2)'!$D$1,XE!$A:$H,8,FALSE)),VLOOKUP('Perpetual Pricing (2)'!$D$1,XE!$A:$G,7,FALSE))</f>
        <v>208,500</v>
      </c>
      <c r="C311" t="str">
        <f t="shared" si="4"/>
        <v>CHF</v>
      </c>
    </row>
    <row r="312" spans="1:3">
      <c r="A312" s="42" t="str">
        <f>CONCATENATE(LEFT(BASE!K322,6),VLOOKUP('Perpetual Pricing (2)'!$D$1,XE!$A:$C,3,FALSE),MID(BASE!K322,9,1),IF('Perpetual Pricing (2)'!$D$2="Standard","S","G"),RIGHT(BASE!K322,7))</f>
        <v>GDPJ80EUSG012MZZZ</v>
      </c>
      <c r="B312" s="85" t="str">
        <f>TEXT(ROUND(VLOOKUP('Perpetual Pricing (2)'!$D$2,XE!$M$5:$N$6,2,FALSE)*BASE!J322*VLOOKUP('Perpetual Pricing (2)'!$D$1,XE!$A:$F,6,FALSE)* (HLOOKUP($D$3,PARTNERPROGRAM!$D$7:$H$8,2,FALSE)),VLOOKUP('Perpetual Pricing (2)'!$D$1,XE!$A:$H,8,FALSE)),VLOOKUP('Perpetual Pricing (2)'!$D$1,XE!$A:$G,7,FALSE))</f>
        <v>87,700</v>
      </c>
      <c r="C312" t="str">
        <f t="shared" si="4"/>
        <v>CHF</v>
      </c>
    </row>
    <row r="313" spans="1:3">
      <c r="A313" s="42" t="str">
        <f>CONCATENATE(LEFT(BASE!K323,6),VLOOKUP('Perpetual Pricing (2)'!$D$1,XE!$A:$C,3,FALSE),MID(BASE!K323,9,1),IF('Perpetual Pricing (2)'!$D$2="Standard","S","G"),RIGHT(BASE!K323,7))</f>
        <v>GDUG80EUSG011YZZZ</v>
      </c>
      <c r="B313" s="85" t="str">
        <f>TEXT(ROUND(VLOOKUP('Perpetual Pricing (2)'!$D$2,XE!$M$5:$N$6,2,FALSE)*BASE!J323*VLOOKUP('Perpetual Pricing (2)'!$D$1,XE!$A:$F,6,FALSE)* (HLOOKUP($D$3,PARTNERPROGRAM!$D$7:$H$8,2,FALSE)),VLOOKUP('Perpetual Pricing (2)'!$D$1,XE!$A:$H,8,FALSE)),VLOOKUP('Perpetual Pricing (2)'!$D$1,XE!$A:$G,7,FALSE))</f>
        <v>43,900</v>
      </c>
      <c r="C313" t="str">
        <f t="shared" si="4"/>
        <v>CHF</v>
      </c>
    </row>
    <row r="314" spans="1:3">
      <c r="A314" s="42" t="str">
        <f>CONCATENATE(LEFT(BASE!K324,6),VLOOKUP('Perpetual Pricing (2)'!$D$1,XE!$A:$C,3,FALSE),MID(BASE!K324,9,1),IF('Perpetual Pricing (2)'!$D$2="Standard","S","G"),RIGHT(BASE!K324,7))</f>
        <v>GRD280EUSG0100ZPZ</v>
      </c>
      <c r="B314" s="85" t="str">
        <f>TEXT(ROUND(VLOOKUP('Perpetual Pricing (2)'!$D$2,XE!$M$5:$N$6,2,FALSE)*BASE!J324*VLOOKUP('Perpetual Pricing (2)'!$D$1,XE!$A:$F,6,FALSE)* (HLOOKUP($D$3,PARTNERPROGRAM!$D$7:$H$8,2,FALSE)),VLOOKUP('Perpetual Pricing (2)'!$D$1,XE!$A:$H,8,FALSE)),VLOOKUP('Perpetual Pricing (2)'!$D$1,XE!$A:$G,7,FALSE))</f>
        <v>109,800</v>
      </c>
      <c r="C314" t="str">
        <f t="shared" si="4"/>
        <v>CHF</v>
      </c>
    </row>
    <row r="315" spans="1:3">
      <c r="A315" s="42" t="str">
        <f>CONCATENATE(LEFT(BASE!K325,6),VLOOKUP('Perpetual Pricing (2)'!$D$1,XE!$A:$C,3,FALSE),MID(BASE!K325,9,1),IF('Perpetual Pricing (2)'!$D$2="Standard","S","G"),RIGHT(BASE!K325,7))</f>
        <v>GRDU80EUSG0100ZPZ</v>
      </c>
      <c r="B315" s="85" t="str">
        <f>TEXT(ROUND(VLOOKUP('Perpetual Pricing (2)'!$D$2,XE!$M$5:$N$6,2,FALSE)*BASE!J325*VLOOKUP('Perpetual Pricing (2)'!$D$1,XE!$A:$F,6,FALSE)* (HLOOKUP($D$3,PARTNERPROGRAM!$D$7:$H$8,2,FALSE)),VLOOKUP('Perpetual Pricing (2)'!$D$1,XE!$A:$H,8,FALSE)),VLOOKUP('Perpetual Pricing (2)'!$D$1,XE!$A:$G,7,FALSE))</f>
        <v>109,800</v>
      </c>
      <c r="C315" t="str">
        <f t="shared" si="4"/>
        <v>CHF</v>
      </c>
    </row>
    <row r="316" spans="1:3">
      <c r="A316" s="42" t="str">
        <f>CONCATENATE(LEFT(BASE!K352,6),VLOOKUP('Perpetual Pricing (2)'!$D$1,XE!$A:$C,3,FALSE),MID(BASE!K352,9,1),IF('Perpetual Pricing (2)'!$D$2="Standard","S","G"),RIGHT(BASE!K352,7))</f>
        <v>CSST70EUSG011YZZN</v>
      </c>
      <c r="B316" s="85" t="str">
        <f>TEXT(ROUND(VLOOKUP('Perpetual Pricing (2)'!$D$2,XE!$M$5:$N$6,2,FALSE)*BASE!J352*VLOOKUP('Perpetual Pricing (2)'!$D$1,XE!$A:$F,6,FALSE)* (HLOOKUP($D$3,PARTNERPROGRAM!$D$7:$H$8,2,FALSE)),VLOOKUP('Perpetual Pricing (2)'!$D$1,XE!$A:$H,8,FALSE)),VLOOKUP('Perpetual Pricing (2)'!$D$1,XE!$A:$G,7,FALSE))</f>
        <v>32,800</v>
      </c>
      <c r="C316" t="str">
        <f t="shared" si="4"/>
        <v>CHF</v>
      </c>
    </row>
    <row r="317" spans="1:3">
      <c r="A317" s="42" t="str">
        <f>CONCATENATE(LEFT(BASE!K353,6),VLOOKUP('Perpetual Pricing (2)'!$D$1,XE!$A:$C,3,FALSE),MID(BASE!K353,9,1),IF('Perpetual Pricing (2)'!$D$2="Standard","S","G"),RIGHT(BASE!K353,7))</f>
        <v>CSST70EUSG011YZZO</v>
      </c>
      <c r="B317" s="85" t="str">
        <f>TEXT(ROUND(VLOOKUP('Perpetual Pricing (2)'!$D$2,XE!$M$5:$N$6,2,FALSE)*BASE!J353*VLOOKUP('Perpetual Pricing (2)'!$D$1,XE!$A:$F,6,FALSE)* (HLOOKUP($D$3,PARTNERPROGRAM!$D$7:$H$8,2,FALSE)),VLOOKUP('Perpetual Pricing (2)'!$D$1,XE!$A:$H,8,FALSE)),VLOOKUP('Perpetual Pricing (2)'!$D$1,XE!$A:$G,7,FALSE))</f>
        <v>29,900</v>
      </c>
      <c r="C317" t="str">
        <f t="shared" si="4"/>
        <v>CHF</v>
      </c>
    </row>
    <row r="318" spans="1:3">
      <c r="A318" s="42" t="str">
        <f>CONCATENATE(LEFT(BASE!K354,6),VLOOKUP('Perpetual Pricing (2)'!$D$1,XE!$A:$C,3,FALSE),MID(BASE!K354,9,1),IF('Perpetual Pricing (2)'!$D$2="Standard","S","G"),RIGHT(BASE!K354,7))</f>
        <v>CSST70EUSG011YZZP</v>
      </c>
      <c r="B318" s="85" t="str">
        <f>TEXT(ROUND(VLOOKUP('Perpetual Pricing (2)'!$D$2,XE!$M$5:$N$6,2,FALSE)*BASE!J354*VLOOKUP('Perpetual Pricing (2)'!$D$1,XE!$A:$F,6,FALSE)* (HLOOKUP($D$3,PARTNERPROGRAM!$D$7:$H$8,2,FALSE)),VLOOKUP('Perpetual Pricing (2)'!$D$1,XE!$A:$H,8,FALSE)),VLOOKUP('Perpetual Pricing (2)'!$D$1,XE!$A:$G,7,FALSE))</f>
        <v>28,800</v>
      </c>
      <c r="C318" t="str">
        <f t="shared" si="4"/>
        <v>CHF</v>
      </c>
    </row>
    <row r="10877" ht="12.75" hidden="1" customHeight="1"/>
    <row r="10878" ht="12.75" hidden="1" customHeight="1"/>
    <row r="10879" ht="12.75" hidden="1" customHeight="1"/>
    <row r="10880" ht="12.75" hidden="1" customHeight="1"/>
    <row r="10881" ht="12.75" hidden="1" customHeight="1"/>
    <row r="10882" ht="12.75" hidden="1" customHeight="1"/>
    <row r="10883" ht="12.75" hidden="1" customHeight="1"/>
    <row r="10884" ht="12.75" hidden="1" customHeight="1"/>
    <row r="10885" ht="12.75" hidden="1" customHeight="1"/>
    <row r="10886" ht="12.75" hidden="1" customHeight="1"/>
    <row r="10887" ht="12.75" hidden="1" customHeight="1"/>
    <row r="10888" ht="12.75" hidden="1" customHeight="1"/>
    <row r="10889" ht="12.75" hidden="1" customHeight="1"/>
    <row r="10890" ht="12.75" hidden="1" customHeight="1"/>
    <row r="10891" ht="12.75" hidden="1" customHeight="1"/>
    <row r="10892" ht="12.75" hidden="1" customHeight="1"/>
    <row r="10893" ht="12.75" hidden="1" customHeight="1"/>
    <row r="10894" ht="12.75" hidden="1" customHeight="1"/>
    <row r="10895" ht="12.75" hidden="1" customHeight="1"/>
    <row r="10896" ht="12.75" hidden="1" customHeight="1"/>
    <row r="10897" ht="12.75" hidden="1" customHeight="1"/>
    <row r="10898" ht="12.75" hidden="1" customHeight="1"/>
    <row r="10899" ht="12.75" hidden="1" customHeight="1"/>
    <row r="10900" ht="12.75" hidden="1" customHeight="1"/>
    <row r="10901" ht="12.75" hidden="1" customHeight="1"/>
    <row r="10902" ht="12.75" hidden="1" customHeight="1"/>
    <row r="10903" ht="12.75" hidden="1" customHeight="1"/>
    <row r="10904" ht="12.75" hidden="1" customHeight="1"/>
    <row r="10905" ht="12.75" hidden="1" customHeight="1"/>
    <row r="10906" ht="12.75" hidden="1" customHeight="1"/>
    <row r="10907" ht="12.75" hidden="1" customHeight="1"/>
    <row r="10908" ht="12.75" hidden="1" customHeight="1"/>
    <row r="10909" ht="12.75" hidden="1" customHeight="1"/>
    <row r="10910" ht="12.75" hidden="1" customHeight="1"/>
    <row r="10911" ht="12.75" hidden="1" customHeight="1"/>
    <row r="10912" ht="12.75" hidden="1" customHeight="1"/>
    <row r="10913" ht="12.75" hidden="1" customHeight="1"/>
    <row r="10914" ht="12.75" hidden="1" customHeight="1"/>
    <row r="10915" ht="12.75" hidden="1" customHeight="1"/>
    <row r="10916" ht="12.75" hidden="1" customHeight="1"/>
    <row r="10917" ht="12.75" hidden="1" customHeight="1"/>
    <row r="10918" ht="12.75" hidden="1" customHeight="1"/>
    <row r="10919" ht="12.75" hidden="1" customHeight="1"/>
    <row r="10920" ht="12.75" hidden="1" customHeight="1"/>
    <row r="10921" ht="12.75" hidden="1" customHeight="1"/>
    <row r="10922" ht="12.75" hidden="1" customHeight="1"/>
    <row r="10923" ht="12.75" hidden="1" customHeight="1"/>
    <row r="10924" ht="12.75" hidden="1" customHeight="1"/>
    <row r="10925" ht="12.75" hidden="1" customHeight="1"/>
    <row r="10926" ht="12.75" hidden="1" customHeight="1"/>
    <row r="10927" ht="12.75" hidden="1" customHeight="1"/>
    <row r="10928" ht="12.75" hidden="1" customHeight="1"/>
    <row r="10929" ht="12.75" hidden="1" customHeight="1"/>
    <row r="10930" ht="12.75" hidden="1" customHeight="1"/>
    <row r="10931" ht="12.75" hidden="1" customHeight="1"/>
    <row r="10932" ht="12.75" hidden="1" customHeight="1"/>
    <row r="10933" ht="12.75" hidden="1" customHeight="1"/>
    <row r="10934" ht="12.75" hidden="1" customHeight="1"/>
    <row r="10935" ht="12.75" hidden="1" customHeight="1"/>
    <row r="10936" ht="12.75" hidden="1" customHeight="1"/>
    <row r="10937" ht="12.75" hidden="1" customHeight="1"/>
    <row r="10938" ht="12.75" hidden="1" customHeight="1"/>
    <row r="10939" ht="12.75" hidden="1" customHeight="1"/>
    <row r="10940" ht="12.75" hidden="1" customHeight="1"/>
    <row r="10941" ht="12.75" hidden="1" customHeight="1"/>
    <row r="10942" ht="12.75" hidden="1" customHeight="1"/>
    <row r="10943" ht="12.75" hidden="1" customHeight="1"/>
    <row r="10944" ht="12.75" hidden="1" customHeight="1"/>
    <row r="10945" ht="12.75" hidden="1" customHeight="1"/>
    <row r="10946" ht="12.75" hidden="1" customHeight="1"/>
    <row r="10947" ht="12.75" hidden="1" customHeight="1"/>
    <row r="10948" ht="12.75" hidden="1" customHeight="1"/>
    <row r="10949" ht="12.75" hidden="1" customHeight="1"/>
    <row r="10950" ht="12.75" hidden="1" customHeight="1"/>
    <row r="10951" ht="12.75" hidden="1" customHeight="1"/>
    <row r="10952" ht="12.75" hidden="1" customHeight="1"/>
    <row r="10953" ht="12.75" hidden="1" customHeight="1"/>
    <row r="10954" ht="12.75" hidden="1" customHeight="1"/>
    <row r="10955" ht="12.75" hidden="1" customHeight="1"/>
    <row r="10956" ht="12.75" hidden="1" customHeight="1"/>
    <row r="10957" ht="12.75" hidden="1" customHeight="1"/>
    <row r="10958" ht="12.75" hidden="1" customHeight="1"/>
    <row r="10959" ht="12.75" hidden="1" customHeight="1"/>
    <row r="10960" ht="12.75" hidden="1" customHeight="1"/>
    <row r="10961" ht="12.75" hidden="1" customHeight="1"/>
    <row r="10962" ht="12.75" hidden="1" customHeight="1"/>
    <row r="10963" ht="12.75" hidden="1" customHeight="1"/>
    <row r="10964" ht="12.75" hidden="1" customHeight="1"/>
    <row r="10965" ht="12.75" hidden="1" customHeight="1"/>
    <row r="10966" ht="12.75" hidden="1" customHeight="1"/>
    <row r="10967" ht="12.75" hidden="1" customHeight="1"/>
    <row r="10968" ht="12.75" hidden="1" customHeight="1"/>
    <row r="10969" ht="12.75" hidden="1" customHeight="1"/>
    <row r="10970" ht="12.75" hidden="1" customHeight="1"/>
    <row r="10971" ht="12.75" hidden="1" customHeight="1"/>
    <row r="10972" ht="12.75" hidden="1" customHeight="1"/>
    <row r="10973" ht="12.75" hidden="1" customHeight="1"/>
    <row r="10974" ht="12.75" hidden="1" customHeight="1"/>
    <row r="10975" ht="12.75" hidden="1" customHeight="1"/>
    <row r="10976" ht="12.75" hidden="1" customHeight="1"/>
    <row r="10977" ht="12.75" hidden="1" customHeight="1"/>
    <row r="10978" ht="12.75" hidden="1" customHeight="1"/>
    <row r="10979" ht="12.75" hidden="1" customHeight="1"/>
    <row r="10980" ht="12.75" hidden="1" customHeight="1"/>
    <row r="10981" ht="12.75" hidden="1" customHeight="1"/>
    <row r="10982" ht="12.75" hidden="1" customHeight="1"/>
    <row r="10983" ht="12.75" hidden="1" customHeight="1"/>
    <row r="10984" ht="12.75" hidden="1" customHeight="1"/>
    <row r="10985" ht="12.75" hidden="1" customHeight="1"/>
    <row r="10986" ht="12.75" hidden="1" customHeight="1"/>
    <row r="10987" ht="12.75" hidden="1" customHeight="1"/>
    <row r="10988" ht="12.75" hidden="1" customHeight="1"/>
    <row r="10989" ht="12.75" hidden="1" customHeight="1"/>
    <row r="10990" ht="12.75" hidden="1" customHeight="1"/>
    <row r="10991" ht="12.75" hidden="1" customHeight="1"/>
    <row r="10992" ht="12.75" hidden="1" customHeight="1"/>
    <row r="10993" ht="12.75" hidden="1" customHeight="1"/>
    <row r="10994" ht="12.75" hidden="1" customHeight="1"/>
    <row r="10995" ht="12.75" hidden="1" customHeight="1"/>
    <row r="10996" ht="12.75" hidden="1" customHeight="1"/>
    <row r="10997" ht="12.75" hidden="1" customHeight="1"/>
    <row r="10998" ht="12.75" hidden="1" customHeight="1"/>
    <row r="10999" ht="12.75" hidden="1" customHeight="1"/>
    <row r="11000" ht="12.75" hidden="1" customHeight="1"/>
    <row r="11001" ht="12.75" hidden="1" customHeight="1"/>
    <row r="11002" ht="12.75" hidden="1" customHeight="1"/>
    <row r="11003" ht="12.75" hidden="1" customHeight="1"/>
    <row r="11004" ht="12.75" hidden="1" customHeight="1"/>
    <row r="11005" ht="12.75" hidden="1" customHeight="1"/>
    <row r="11006" ht="12.75" hidden="1" customHeight="1"/>
    <row r="11007" ht="12.75" hidden="1" customHeight="1"/>
    <row r="11008" ht="12.75" hidden="1" customHeight="1"/>
    <row r="11009" ht="12.75" hidden="1" customHeight="1"/>
    <row r="11010" ht="12.75" hidden="1" customHeight="1"/>
    <row r="11011" ht="12.75" hidden="1" customHeight="1"/>
    <row r="11012" ht="12.75" hidden="1" customHeight="1"/>
    <row r="11013" ht="12.75" hidden="1" customHeight="1"/>
    <row r="11014" ht="12.75" hidden="1" customHeight="1"/>
    <row r="11015" ht="12.75" hidden="1" customHeight="1"/>
    <row r="11016" ht="12.75" hidden="1" customHeight="1"/>
    <row r="11017" ht="12.75" hidden="1" customHeight="1"/>
    <row r="11018" ht="12.75" hidden="1" customHeight="1"/>
    <row r="11019" ht="12.75" hidden="1" customHeight="1"/>
    <row r="11020" ht="12.75" hidden="1" customHeight="1"/>
    <row r="11021" ht="12.75" hidden="1" customHeight="1"/>
    <row r="11022" ht="12.75" hidden="1" customHeight="1"/>
    <row r="11023" ht="12.75" hidden="1" customHeight="1"/>
    <row r="11024" ht="12.75" hidden="1" customHeight="1"/>
    <row r="11025" ht="12.75" hidden="1" customHeight="1"/>
    <row r="11026" ht="12.75" hidden="1" customHeight="1"/>
    <row r="11027" ht="12.75" hidden="1" customHeight="1"/>
    <row r="11028" ht="12.75" hidden="1" customHeight="1"/>
    <row r="11029" ht="12.75" hidden="1" customHeight="1"/>
    <row r="11030" ht="12.75" hidden="1" customHeight="1"/>
    <row r="11031" ht="12.75" hidden="1" customHeight="1"/>
    <row r="11032" ht="12.75" hidden="1" customHeight="1"/>
    <row r="11033" ht="12.75" hidden="1" customHeight="1"/>
    <row r="11034" ht="12.75" hidden="1" customHeight="1"/>
    <row r="11035" ht="12.75" hidden="1" customHeight="1"/>
    <row r="11036" ht="12.75" hidden="1" customHeight="1"/>
    <row r="11037" ht="12.75" hidden="1" customHeight="1"/>
    <row r="11038" ht="12.75" hidden="1" customHeight="1"/>
    <row r="11039" ht="12.75" hidden="1" customHeight="1"/>
    <row r="11040" ht="12.75" hidden="1" customHeight="1"/>
    <row r="11041" ht="12.75" hidden="1" customHeight="1"/>
    <row r="11042" ht="12.75" hidden="1" customHeight="1"/>
    <row r="11043" ht="12.75" hidden="1" customHeight="1"/>
    <row r="11044" ht="12.75" hidden="1" customHeight="1"/>
    <row r="11045" ht="12.75" hidden="1" customHeight="1"/>
    <row r="11046" ht="12.75" hidden="1" customHeight="1"/>
    <row r="11047" ht="12.75" hidden="1" customHeight="1"/>
    <row r="11048" ht="12.75" hidden="1" customHeight="1"/>
    <row r="11049" ht="12.75" hidden="1" customHeight="1"/>
    <row r="11050" ht="12.75" hidden="1" customHeight="1"/>
    <row r="11051" ht="12.75" hidden="1" customHeight="1"/>
    <row r="11052" ht="12.75" hidden="1" customHeight="1"/>
    <row r="11053" ht="12.75" hidden="1" customHeight="1"/>
    <row r="11054" ht="12.75" hidden="1" customHeight="1"/>
    <row r="11055" ht="12.75" hidden="1" customHeight="1"/>
    <row r="11056" ht="12.75" hidden="1" customHeight="1"/>
    <row r="11057" ht="12.75" hidden="1" customHeight="1"/>
    <row r="11058" ht="12.75" hidden="1" customHeight="1"/>
    <row r="11059" ht="12.75" hidden="1" customHeight="1"/>
    <row r="11060" ht="12.75" hidden="1" customHeight="1"/>
    <row r="11061" ht="12.75" hidden="1" customHeight="1"/>
    <row r="11062" ht="12.75" hidden="1" customHeight="1"/>
    <row r="11063" ht="12.75" hidden="1" customHeight="1"/>
    <row r="11064" ht="12.75" hidden="1" customHeight="1"/>
    <row r="11065" ht="12.75" hidden="1" customHeight="1"/>
    <row r="11066" ht="12.75" hidden="1" customHeight="1"/>
    <row r="11067" ht="12.75" hidden="1" customHeight="1"/>
    <row r="11068" ht="12.75" hidden="1" customHeight="1"/>
    <row r="11069" ht="12.75" hidden="1" customHeight="1"/>
    <row r="11070" ht="12.75" hidden="1" customHeight="1"/>
    <row r="11071" ht="12.75" hidden="1" customHeight="1"/>
    <row r="11072" ht="12.75" hidden="1" customHeight="1"/>
    <row r="11073" ht="12.75" hidden="1" customHeight="1"/>
    <row r="11074" ht="12.75" hidden="1" customHeight="1"/>
    <row r="11075" ht="12.75" hidden="1" customHeight="1"/>
    <row r="11076" ht="12.75" hidden="1" customHeight="1"/>
    <row r="11077" ht="12.75" hidden="1" customHeight="1"/>
    <row r="11078" ht="12.75" hidden="1" customHeight="1"/>
    <row r="11079" ht="12.75" hidden="1" customHeight="1"/>
    <row r="11080" ht="12.75" hidden="1" customHeight="1"/>
    <row r="11081" ht="12.75" hidden="1" customHeight="1"/>
    <row r="11082" ht="12.75" hidden="1" customHeight="1"/>
    <row r="11083" ht="12.75" hidden="1" customHeight="1"/>
    <row r="11084" ht="12.75" hidden="1" customHeight="1"/>
    <row r="11085" ht="12.75" hidden="1" customHeight="1"/>
    <row r="11086" ht="12.75" hidden="1" customHeight="1"/>
    <row r="11087" ht="12.75" hidden="1" customHeight="1"/>
    <row r="11088" ht="12.75" hidden="1" customHeight="1"/>
    <row r="11089" ht="12.75" hidden="1" customHeight="1"/>
    <row r="11090" ht="12.75" hidden="1" customHeight="1"/>
    <row r="11091" ht="12.75" hidden="1" customHeight="1"/>
    <row r="11092" ht="12.75" hidden="1" customHeight="1"/>
    <row r="11093" ht="12.75" hidden="1" customHeight="1"/>
    <row r="11094" ht="12.75" hidden="1" customHeight="1"/>
    <row r="11095" ht="12.75" hidden="1" customHeight="1"/>
    <row r="11096" ht="12.75" hidden="1" customHeight="1"/>
    <row r="11097" ht="12.75" hidden="1" customHeight="1"/>
    <row r="11098" ht="12.75" hidden="1" customHeight="1"/>
    <row r="11099" ht="12.75" hidden="1" customHeight="1"/>
    <row r="11100" ht="12.75" hidden="1" customHeight="1"/>
    <row r="11101" ht="12.75" hidden="1" customHeight="1"/>
    <row r="11102" ht="12.75" hidden="1" customHeight="1"/>
    <row r="11103" ht="12.75" hidden="1" customHeight="1"/>
    <row r="11104" ht="12.75" hidden="1" customHeight="1"/>
    <row r="11105" ht="12.75" hidden="1" customHeight="1"/>
    <row r="11106" ht="12.75" hidden="1" customHeight="1"/>
    <row r="11107" ht="12.75" hidden="1" customHeight="1"/>
    <row r="11108" ht="12.75" hidden="1" customHeight="1"/>
    <row r="11109" ht="12.75" hidden="1" customHeight="1"/>
    <row r="11110" ht="12.75" hidden="1" customHeight="1"/>
    <row r="11111" ht="12.75" hidden="1" customHeight="1"/>
    <row r="11112" ht="12.75" hidden="1" customHeight="1"/>
    <row r="11113" ht="12.75" hidden="1" customHeight="1"/>
    <row r="11114" ht="12.75" hidden="1" customHeight="1"/>
    <row r="11115" ht="12.75" hidden="1" customHeight="1"/>
    <row r="11116" ht="12.75" hidden="1" customHeight="1"/>
    <row r="11117" ht="12.75" hidden="1" customHeight="1"/>
    <row r="11118" ht="12.75" hidden="1" customHeight="1"/>
    <row r="11119" ht="12.75" hidden="1" customHeight="1"/>
    <row r="11120" ht="12.75" hidden="1" customHeight="1"/>
    <row r="11121" ht="12.75" hidden="1" customHeight="1"/>
    <row r="11122" ht="12.75" hidden="1" customHeight="1"/>
    <row r="11123" ht="12.75" hidden="1" customHeight="1"/>
    <row r="11124" ht="12.75" hidden="1" customHeight="1"/>
    <row r="11125" ht="12.75" hidden="1" customHeight="1"/>
    <row r="11126" ht="12.75" hidden="1" customHeight="1"/>
    <row r="11127" ht="12.75" hidden="1" customHeight="1"/>
    <row r="11128" ht="12.75" hidden="1" customHeight="1"/>
    <row r="11129" ht="12.75" hidden="1" customHeight="1"/>
    <row r="11130" ht="12.75" hidden="1" customHeight="1"/>
    <row r="11131" ht="12.75" hidden="1" customHeight="1"/>
    <row r="11132" ht="12.75" hidden="1" customHeight="1"/>
    <row r="11133" ht="12.75" hidden="1" customHeight="1"/>
    <row r="11134" ht="12.75" hidden="1" customHeight="1"/>
    <row r="11135" ht="12.75" hidden="1" customHeight="1"/>
    <row r="11136" ht="12.75" hidden="1" customHeight="1"/>
    <row r="11137" ht="12.75" hidden="1" customHeight="1"/>
    <row r="11138" ht="12.75" hidden="1" customHeight="1"/>
    <row r="11139" ht="12.75" hidden="1" customHeight="1"/>
    <row r="11140" ht="12.75" hidden="1" customHeight="1"/>
    <row r="11141" ht="12.75" hidden="1" customHeight="1"/>
    <row r="11142" ht="12.75" hidden="1" customHeight="1"/>
    <row r="11143" ht="12.75" hidden="1" customHeight="1"/>
    <row r="11144" ht="12.75" hidden="1" customHeight="1"/>
    <row r="11145" ht="12.75" hidden="1" customHeight="1"/>
    <row r="11146" ht="12.75" hidden="1" customHeight="1"/>
    <row r="11147" ht="12.75" hidden="1" customHeight="1"/>
    <row r="11148" ht="12.75" hidden="1" customHeight="1"/>
    <row r="11149" ht="12.75" hidden="1" customHeight="1"/>
    <row r="11150" ht="12.75" hidden="1" customHeight="1"/>
    <row r="11151" ht="12.75" hidden="1" customHeight="1"/>
    <row r="11152" ht="12.75" hidden="1" customHeight="1"/>
    <row r="11153" ht="12.75" hidden="1" customHeight="1"/>
    <row r="11154" ht="12.75" hidden="1" customHeight="1"/>
    <row r="11155" ht="12.75" hidden="1" customHeight="1"/>
    <row r="11156" ht="12.75" hidden="1" customHeight="1"/>
    <row r="11157" ht="12.75" hidden="1" customHeight="1"/>
    <row r="11158" ht="12.75" hidden="1" customHeight="1"/>
    <row r="11159" ht="12.75" hidden="1" customHeight="1"/>
    <row r="11160" ht="12.75" hidden="1" customHeight="1"/>
    <row r="11161" ht="12.75" hidden="1" customHeight="1"/>
    <row r="11162" ht="12.75" hidden="1" customHeight="1"/>
    <row r="11163" ht="12.75" hidden="1" customHeight="1"/>
    <row r="11164" ht="12.75" hidden="1" customHeight="1"/>
    <row r="11165" ht="12.75" hidden="1" customHeight="1"/>
    <row r="11166" ht="12.75" hidden="1" customHeight="1"/>
    <row r="11167" ht="12.75" hidden="1" customHeight="1"/>
    <row r="11168" ht="12.75" hidden="1" customHeight="1"/>
    <row r="11169" ht="12.75" hidden="1" customHeight="1"/>
    <row r="11170" ht="12.75" hidden="1" customHeight="1"/>
    <row r="11171" ht="12.75" hidden="1" customHeight="1"/>
    <row r="11172" ht="12.75" hidden="1" customHeight="1"/>
    <row r="11173" ht="12.75" hidden="1" customHeight="1"/>
    <row r="11174" ht="12.75" hidden="1" customHeight="1"/>
    <row r="11175" ht="12.75" hidden="1" customHeight="1"/>
    <row r="11176" ht="12.75" hidden="1" customHeight="1"/>
    <row r="11177" ht="12.75" hidden="1" customHeight="1"/>
    <row r="11178" ht="12.75" hidden="1" customHeight="1"/>
    <row r="11179" ht="12.75" hidden="1" customHeight="1"/>
    <row r="11180" ht="12.75" hidden="1" customHeight="1"/>
    <row r="11181" ht="12.75" hidden="1" customHeight="1"/>
    <row r="11182" ht="12.75" hidden="1" customHeight="1"/>
    <row r="11183" ht="12.75" hidden="1" customHeight="1"/>
    <row r="11184" ht="12.75" hidden="1" customHeight="1"/>
    <row r="11185" ht="12.75" hidden="1" customHeight="1"/>
    <row r="11186" ht="12.75" hidden="1" customHeight="1"/>
    <row r="11187" ht="12.75" hidden="1" customHeight="1"/>
    <row r="11188" ht="12.75" hidden="1" customHeight="1"/>
    <row r="11189" ht="12.75" hidden="1" customHeight="1"/>
    <row r="11190" ht="12.75" hidden="1" customHeight="1"/>
    <row r="11191" ht="12.75" hidden="1" customHeight="1"/>
    <row r="11192" ht="12.75" hidden="1" customHeight="1"/>
    <row r="11193" ht="12.75" hidden="1" customHeight="1"/>
    <row r="11194" ht="12.75" hidden="1" customHeight="1"/>
    <row r="11195" ht="12.75" hidden="1" customHeight="1"/>
    <row r="11196" ht="12.75" hidden="1" customHeight="1"/>
    <row r="11197" ht="12.75" hidden="1" customHeight="1"/>
    <row r="11198" ht="12.75" hidden="1" customHeight="1"/>
    <row r="11199" ht="12.75" hidden="1" customHeight="1"/>
    <row r="11200" ht="12.75" hidden="1" customHeight="1"/>
    <row r="11201" ht="12.75" hidden="1" customHeight="1"/>
    <row r="11202" ht="12.75" hidden="1" customHeight="1"/>
    <row r="11203" ht="12.75" hidden="1" customHeight="1"/>
    <row r="11204" ht="12.75" hidden="1" customHeight="1"/>
    <row r="11205" ht="12.75" hidden="1" customHeight="1"/>
    <row r="11206" ht="12.75" hidden="1" customHeight="1"/>
    <row r="11207" ht="12.75" hidden="1" customHeight="1"/>
    <row r="11208" ht="12.75" hidden="1" customHeight="1"/>
    <row r="11209" ht="12.75" hidden="1" customHeight="1"/>
    <row r="11210" ht="12.75" hidden="1" customHeight="1"/>
    <row r="11211" ht="12.75" hidden="1" customHeight="1"/>
    <row r="11212" ht="12.75" hidden="1" customHeight="1"/>
    <row r="11213" ht="12.75" hidden="1" customHeight="1"/>
    <row r="11214" ht="12.75" hidden="1" customHeight="1"/>
    <row r="11215" ht="12.75" hidden="1" customHeight="1"/>
    <row r="11216" ht="12.75" hidden="1" customHeight="1"/>
    <row r="11217" ht="12.75" hidden="1" customHeight="1"/>
    <row r="11218" ht="12.75" hidden="1" customHeight="1"/>
    <row r="11219" ht="12.75" hidden="1" customHeight="1"/>
    <row r="11220" ht="12.75" hidden="1" customHeight="1"/>
    <row r="11221" ht="12.75" hidden="1" customHeight="1"/>
    <row r="11222" ht="12.75" hidden="1" customHeight="1"/>
    <row r="11223" ht="12.75" hidden="1" customHeight="1"/>
    <row r="11224" ht="12.75" hidden="1" customHeight="1"/>
    <row r="11225" ht="12.75" hidden="1" customHeight="1"/>
    <row r="11226" ht="12.75" hidden="1" customHeight="1"/>
    <row r="11227" ht="12.75" hidden="1" customHeight="1"/>
    <row r="11228" ht="12.75" hidden="1" customHeight="1"/>
    <row r="11229" ht="12.75" hidden="1" customHeight="1"/>
    <row r="11230" ht="12.75" hidden="1" customHeight="1"/>
    <row r="11231" ht="12.75" hidden="1" customHeight="1"/>
    <row r="11232" ht="12.75" hidden="1" customHeight="1"/>
    <row r="11233" ht="12.75" hidden="1" customHeight="1"/>
    <row r="11234" ht="12.75" hidden="1" customHeight="1"/>
    <row r="11235" ht="12.75" hidden="1" customHeight="1"/>
    <row r="11236" ht="12.75" hidden="1" customHeight="1"/>
    <row r="11237" ht="12.75" hidden="1" customHeight="1"/>
    <row r="11238" ht="12.75" hidden="1" customHeight="1"/>
    <row r="11239" ht="12.75" hidden="1" customHeight="1"/>
    <row r="11240" ht="12.75" hidden="1" customHeight="1"/>
    <row r="11241" ht="12.75" hidden="1" customHeight="1"/>
    <row r="11242" ht="12.75" hidden="1" customHeight="1"/>
    <row r="11243" ht="12.75" hidden="1" customHeight="1"/>
    <row r="11244" ht="12.75" hidden="1" customHeight="1"/>
    <row r="11245" ht="12.75" hidden="1" customHeight="1"/>
    <row r="11246" ht="12.75" hidden="1" customHeight="1"/>
    <row r="11247" ht="12.75" hidden="1" customHeight="1"/>
    <row r="11248" ht="12.75" hidden="1" customHeight="1"/>
    <row r="11249" ht="12.75" hidden="1" customHeight="1"/>
    <row r="11250" ht="12.75" hidden="1" customHeight="1"/>
    <row r="11251" ht="12.75" hidden="1" customHeight="1"/>
    <row r="11252" ht="12.75" hidden="1" customHeight="1"/>
    <row r="11253" ht="12.75" hidden="1" customHeight="1"/>
    <row r="11254" ht="12.75" hidden="1" customHeight="1"/>
    <row r="11255" ht="12.75" hidden="1" customHeight="1"/>
    <row r="11256" ht="12.75" hidden="1" customHeight="1"/>
    <row r="11257" ht="12.75" hidden="1" customHeight="1"/>
    <row r="11258" ht="12.75" hidden="1" customHeight="1"/>
    <row r="11259" ht="12.75" hidden="1" customHeight="1"/>
    <row r="11260" ht="12.75" hidden="1" customHeight="1"/>
    <row r="11261" ht="12.75" hidden="1" customHeight="1"/>
    <row r="11262" ht="12.75" hidden="1" customHeight="1"/>
    <row r="11263" ht="12.75" hidden="1" customHeight="1"/>
    <row r="11264" ht="12.75" hidden="1" customHeight="1"/>
    <row r="11265" ht="12.75" hidden="1" customHeight="1"/>
    <row r="11266" ht="12.75" hidden="1" customHeight="1"/>
    <row r="11267" ht="12.75" hidden="1" customHeight="1"/>
    <row r="11268" ht="12.75" hidden="1" customHeight="1"/>
    <row r="11269" ht="12.75" hidden="1" customHeight="1"/>
    <row r="11270" ht="12.75" hidden="1" customHeight="1"/>
    <row r="11271" ht="12.75" hidden="1" customHeight="1"/>
    <row r="11272" ht="12.75" hidden="1" customHeight="1"/>
    <row r="11273" ht="12.75" hidden="1" customHeight="1"/>
    <row r="11274" ht="12.75" hidden="1" customHeight="1"/>
    <row r="11275" ht="12.75" hidden="1" customHeight="1"/>
    <row r="11276" ht="12.75" hidden="1" customHeight="1"/>
    <row r="11277" ht="12.75" hidden="1" customHeight="1"/>
    <row r="11278" ht="12.75" hidden="1" customHeight="1"/>
    <row r="11279" ht="12.75" hidden="1" customHeight="1"/>
    <row r="11280" ht="12.75" hidden="1" customHeight="1"/>
    <row r="11281" ht="12.75" hidden="1" customHeight="1"/>
    <row r="11282" ht="12.75" hidden="1" customHeight="1"/>
    <row r="11283" ht="12.75" hidden="1" customHeight="1"/>
    <row r="11284" ht="12.75" hidden="1" customHeight="1"/>
    <row r="11285" ht="12.75" hidden="1" customHeight="1"/>
    <row r="11286" ht="12.75" hidden="1" customHeight="1"/>
    <row r="11287" ht="12.75" hidden="1" customHeight="1"/>
    <row r="11288" ht="12.75" hidden="1" customHeight="1"/>
    <row r="11289" ht="12.75" hidden="1" customHeight="1"/>
    <row r="11290" ht="12.75" hidden="1" customHeight="1"/>
    <row r="11291" ht="12.75" hidden="1" customHeight="1"/>
    <row r="11292" ht="12.75" hidden="1" customHeight="1"/>
    <row r="11293" ht="12.75" hidden="1" customHeight="1"/>
    <row r="11294" ht="12.75" hidden="1" customHeight="1"/>
    <row r="11295" ht="12.75" hidden="1" customHeight="1"/>
    <row r="11296" ht="12.75" hidden="1" customHeight="1"/>
    <row r="11297" ht="12.75" hidden="1" customHeight="1"/>
    <row r="11298" ht="12.75" hidden="1" customHeight="1"/>
    <row r="11299" ht="12.75" hidden="1" customHeight="1"/>
    <row r="11300" ht="12.75" hidden="1" customHeight="1"/>
    <row r="11301" ht="12.75" hidden="1" customHeight="1"/>
    <row r="11302" ht="12.75" hidden="1" customHeight="1"/>
    <row r="11303" ht="12.75" hidden="1" customHeight="1"/>
    <row r="11304" ht="12.75" hidden="1" customHeight="1"/>
    <row r="11305" ht="12.75" hidden="1" customHeight="1"/>
    <row r="11306" ht="12.75" hidden="1" customHeight="1"/>
    <row r="11307" ht="12.75" hidden="1" customHeight="1"/>
    <row r="11308" ht="12.75" hidden="1" customHeight="1"/>
    <row r="11309" ht="12.75" hidden="1" customHeight="1"/>
    <row r="11310" ht="12.75" hidden="1" customHeight="1"/>
    <row r="11311" ht="12.75" hidden="1" customHeight="1"/>
    <row r="11312" ht="12.75" hidden="1" customHeight="1"/>
    <row r="11313" ht="12.75" hidden="1" customHeight="1"/>
    <row r="11314" ht="12.75" hidden="1" customHeight="1"/>
    <row r="11315" ht="12.75" hidden="1" customHeight="1"/>
    <row r="11316" ht="12.75" hidden="1" customHeight="1"/>
    <row r="11317" ht="12.75" hidden="1" customHeight="1"/>
    <row r="11318" ht="12.75" hidden="1" customHeight="1"/>
    <row r="11319" ht="12.75" hidden="1" customHeight="1"/>
    <row r="11320" ht="12.75" hidden="1" customHeight="1"/>
    <row r="11321" ht="12.75" hidden="1" customHeight="1"/>
    <row r="11322" ht="12.75" hidden="1" customHeight="1"/>
    <row r="11323" ht="12.75" hidden="1" customHeight="1"/>
    <row r="11324" ht="12.75" hidden="1" customHeight="1"/>
    <row r="11325" ht="12.75" hidden="1" customHeight="1"/>
    <row r="11326" ht="12.75" hidden="1" customHeight="1"/>
    <row r="11327" ht="12.75" hidden="1" customHeight="1"/>
    <row r="11328" ht="12.75" hidden="1" customHeight="1"/>
    <row r="11329" ht="12.75" hidden="1" customHeight="1"/>
    <row r="11330" ht="12.75" hidden="1" customHeight="1"/>
    <row r="11331" ht="12.75" hidden="1" customHeight="1"/>
    <row r="11332" ht="12.75" hidden="1" customHeight="1"/>
    <row r="11333" ht="12.75" hidden="1" customHeight="1"/>
    <row r="11334" ht="12.75" hidden="1" customHeight="1"/>
    <row r="11335" ht="12.75" hidden="1" customHeight="1"/>
    <row r="11336" ht="12.75" hidden="1" customHeight="1"/>
    <row r="11337" ht="12.75" hidden="1" customHeight="1"/>
    <row r="11338" ht="12.75" hidden="1" customHeight="1"/>
    <row r="11339" ht="12.75" hidden="1" customHeight="1"/>
    <row r="11340" ht="12.75" hidden="1" customHeight="1"/>
    <row r="11341" ht="12.75" hidden="1" customHeight="1"/>
    <row r="11342" ht="12.75" hidden="1" customHeight="1"/>
    <row r="11343" ht="12.75" hidden="1" customHeight="1"/>
    <row r="11344" ht="12.75" hidden="1" customHeight="1"/>
    <row r="11345" ht="12.75" hidden="1" customHeight="1"/>
    <row r="11346" ht="12.75" hidden="1" customHeight="1"/>
    <row r="11347" ht="12.75" hidden="1" customHeight="1"/>
    <row r="11348" ht="12.75" hidden="1" customHeight="1"/>
    <row r="11349" ht="12.75" hidden="1" customHeight="1"/>
    <row r="11350" ht="12.75" hidden="1" customHeight="1"/>
    <row r="11351" ht="12.75" hidden="1" customHeight="1"/>
    <row r="11352" ht="12.75" hidden="1" customHeight="1"/>
    <row r="11353" ht="12.75" hidden="1" customHeight="1"/>
    <row r="11354" ht="12.75" hidden="1" customHeight="1"/>
    <row r="11355" ht="12.75" hidden="1" customHeight="1"/>
    <row r="11356" ht="12.75" hidden="1" customHeight="1"/>
    <row r="11357" ht="12.75" hidden="1" customHeight="1"/>
    <row r="11358" ht="12.75" hidden="1" customHeight="1"/>
    <row r="11359" ht="12.75" hidden="1" customHeight="1"/>
    <row r="11360" ht="12.75" hidden="1" customHeight="1"/>
    <row r="11361" ht="12.75" hidden="1" customHeight="1"/>
    <row r="11362" ht="12.75" hidden="1" customHeight="1"/>
    <row r="11363" ht="12.75" hidden="1" customHeight="1"/>
    <row r="11364" ht="12.75" hidden="1" customHeight="1"/>
    <row r="11365" ht="12.75" hidden="1" customHeight="1"/>
    <row r="11366" ht="12.75" hidden="1" customHeight="1"/>
    <row r="11367" ht="12.75" hidden="1" customHeight="1"/>
    <row r="11368" ht="12.75" hidden="1" customHeight="1"/>
    <row r="11369" ht="12.75" hidden="1" customHeight="1"/>
    <row r="11370" ht="12.75" hidden="1" customHeight="1"/>
    <row r="11371" ht="12.75" hidden="1" customHeight="1"/>
    <row r="11372" ht="12.75" hidden="1" customHeight="1"/>
    <row r="11373" ht="12.75" hidden="1" customHeight="1"/>
    <row r="11374" ht="12.75" hidden="1" customHeight="1"/>
    <row r="11375" ht="12.75" hidden="1" customHeight="1"/>
    <row r="11376" ht="12.75" hidden="1" customHeight="1"/>
    <row r="11377" ht="12.75" hidden="1" customHeight="1"/>
    <row r="11378" ht="12.75" hidden="1" customHeight="1"/>
    <row r="11379" ht="12.75" hidden="1" customHeight="1"/>
    <row r="11380" ht="12.75" hidden="1" customHeight="1"/>
    <row r="11381" ht="12.75" hidden="1" customHeight="1"/>
    <row r="11382" ht="12.75" hidden="1" customHeight="1"/>
    <row r="11383" ht="12.75" hidden="1" customHeight="1"/>
    <row r="11384" ht="12.75" hidden="1" customHeight="1"/>
    <row r="11385" ht="12.75" hidden="1" customHeight="1"/>
    <row r="11386" ht="12.75" hidden="1" customHeight="1"/>
    <row r="11387" ht="12.75" hidden="1" customHeight="1"/>
    <row r="11388" ht="12.75" hidden="1" customHeight="1"/>
    <row r="11389" ht="12.75" hidden="1" customHeight="1"/>
    <row r="11390" ht="12.75" hidden="1" customHeight="1"/>
    <row r="11391" ht="12.75" hidden="1" customHeight="1"/>
    <row r="11392" ht="12.75" hidden="1" customHeight="1"/>
    <row r="11393" ht="12.75" hidden="1" customHeight="1"/>
    <row r="11394" ht="12.75" hidden="1" customHeight="1"/>
    <row r="11395" ht="12.75" hidden="1" customHeight="1"/>
    <row r="11396" ht="12.75" hidden="1" customHeight="1"/>
    <row r="11397" ht="12.75" hidden="1" customHeight="1"/>
    <row r="11398" ht="12.75" hidden="1" customHeight="1"/>
    <row r="11399" ht="12.75" hidden="1" customHeight="1"/>
    <row r="11400" ht="12.75" hidden="1" customHeight="1"/>
    <row r="11401" ht="12.75" hidden="1" customHeight="1"/>
    <row r="11402" ht="12.75" hidden="1" customHeight="1"/>
    <row r="11403" ht="12.75" hidden="1" customHeight="1"/>
    <row r="11404" ht="12.75" hidden="1" customHeight="1"/>
    <row r="11405" ht="12.75" hidden="1" customHeight="1"/>
    <row r="11406" ht="12.75" hidden="1" customHeight="1"/>
    <row r="11407" ht="12.75" hidden="1" customHeight="1"/>
    <row r="11408" ht="12.75" hidden="1" customHeight="1"/>
    <row r="11409" ht="12.75" hidden="1" customHeight="1"/>
    <row r="11410" ht="12.75" hidden="1" customHeight="1"/>
    <row r="11411" ht="12.75" hidden="1" customHeight="1"/>
    <row r="11412" ht="12.75" hidden="1" customHeight="1"/>
    <row r="11413" ht="12.75" hidden="1" customHeight="1"/>
    <row r="11414" ht="12.75" hidden="1" customHeight="1"/>
    <row r="11415" ht="12.75" hidden="1" customHeight="1"/>
    <row r="11416" ht="12.75" hidden="1" customHeight="1"/>
    <row r="11417" ht="12.75" hidden="1" customHeight="1"/>
    <row r="11418" ht="12.75" hidden="1" customHeight="1"/>
    <row r="11419" ht="12.75" hidden="1" customHeight="1"/>
    <row r="11420" ht="12.75" hidden="1" customHeight="1"/>
    <row r="11421" ht="12.75" hidden="1" customHeight="1"/>
    <row r="11422" ht="12.75" hidden="1" customHeight="1"/>
    <row r="11423" ht="12.75" hidden="1" customHeight="1"/>
    <row r="11424" ht="12.75" hidden="1" customHeight="1"/>
    <row r="11425" ht="12.75" hidden="1" customHeight="1"/>
    <row r="11426" ht="12.75" hidden="1" customHeight="1"/>
    <row r="11427" ht="12.75" hidden="1" customHeight="1"/>
    <row r="11428" ht="12.75" hidden="1" customHeight="1"/>
    <row r="11429" ht="12.75" hidden="1" customHeight="1"/>
    <row r="11430" ht="12.75" hidden="1" customHeight="1"/>
    <row r="11431" ht="12.75" hidden="1" customHeight="1"/>
    <row r="11432" ht="12.75" hidden="1" customHeight="1"/>
    <row r="11433" ht="12.75" hidden="1" customHeight="1"/>
    <row r="11434" ht="12.75" hidden="1" customHeight="1"/>
    <row r="11435" ht="12.75" hidden="1" customHeight="1"/>
    <row r="11436" ht="12.75" hidden="1" customHeight="1"/>
    <row r="11437" ht="12.75" hidden="1" customHeight="1"/>
    <row r="11438" ht="12.75" hidden="1" customHeight="1"/>
    <row r="11439" ht="12.75" hidden="1" customHeight="1"/>
    <row r="11440" ht="12.75" hidden="1" customHeight="1"/>
    <row r="11441" ht="12.75" hidden="1" customHeight="1"/>
    <row r="11442" ht="12.75" hidden="1" customHeight="1"/>
    <row r="11443" ht="12.75" hidden="1" customHeight="1"/>
    <row r="11444" ht="12.75" hidden="1" customHeight="1"/>
    <row r="11445" ht="12.75" hidden="1" customHeight="1"/>
    <row r="11446" ht="12.75" hidden="1" customHeight="1"/>
    <row r="11447" ht="12.75" hidden="1" customHeight="1"/>
    <row r="11448" ht="12.75" hidden="1" customHeight="1"/>
    <row r="11449" ht="12.75" hidden="1" customHeight="1"/>
    <row r="11450" ht="12.75" hidden="1" customHeight="1"/>
    <row r="11451" ht="12.75" hidden="1" customHeight="1"/>
    <row r="11452" ht="12.75" hidden="1" customHeight="1"/>
    <row r="11453" ht="12.75" hidden="1" customHeight="1"/>
    <row r="11454" ht="12.75" hidden="1" customHeight="1"/>
    <row r="11455" ht="12.75" hidden="1" customHeight="1"/>
    <row r="11456" ht="12.75" hidden="1" customHeight="1"/>
    <row r="11457" ht="12.75" hidden="1" customHeight="1"/>
    <row r="11458" ht="12.75" hidden="1" customHeight="1"/>
    <row r="11459" ht="12.75" hidden="1" customHeight="1"/>
    <row r="11460" ht="12.75" hidden="1" customHeight="1"/>
    <row r="11461" ht="12.75" hidden="1" customHeight="1"/>
    <row r="11462" ht="12.75" hidden="1" customHeight="1"/>
    <row r="11463" ht="12.75" hidden="1" customHeight="1"/>
    <row r="11464" ht="12.75" hidden="1" customHeight="1"/>
    <row r="11465" ht="12.75" hidden="1" customHeight="1"/>
    <row r="11466" ht="12.75" hidden="1" customHeight="1"/>
    <row r="11467" ht="12.75" hidden="1" customHeight="1"/>
    <row r="11468" ht="12.75" hidden="1" customHeight="1"/>
    <row r="11469" ht="12.75" hidden="1" customHeight="1"/>
    <row r="11470" ht="12.75" hidden="1" customHeight="1"/>
    <row r="11471" ht="12.75" hidden="1" customHeight="1"/>
    <row r="11472" ht="12.75" hidden="1" customHeight="1"/>
    <row r="11473" ht="12.75" hidden="1" customHeight="1"/>
    <row r="11474" ht="12.75" hidden="1" customHeight="1"/>
    <row r="11475" ht="12.75" hidden="1" customHeight="1"/>
    <row r="11476" ht="12.75" hidden="1" customHeight="1"/>
    <row r="11477" ht="12.75" hidden="1" customHeight="1"/>
    <row r="11478" ht="12.75" hidden="1" customHeight="1"/>
    <row r="11479" ht="12.75" hidden="1" customHeight="1"/>
    <row r="11480" ht="12.75" hidden="1" customHeight="1"/>
    <row r="11481" ht="12.75" hidden="1" customHeight="1"/>
    <row r="11482" ht="12.75" hidden="1" customHeight="1"/>
    <row r="11483" ht="12.75" hidden="1" customHeight="1"/>
    <row r="11484" ht="12.75" hidden="1" customHeight="1"/>
    <row r="11485" ht="12.75" hidden="1" customHeight="1"/>
    <row r="11486" ht="12.75" hidden="1" customHeight="1"/>
    <row r="11487" ht="12.75" hidden="1" customHeight="1"/>
    <row r="11488" ht="12.75" hidden="1" customHeight="1"/>
    <row r="11489" ht="12.75" hidden="1" customHeight="1"/>
    <row r="11490" ht="12.75" hidden="1" customHeight="1"/>
    <row r="11491" ht="12.75" hidden="1" customHeight="1"/>
    <row r="11492" ht="12.75" hidden="1" customHeight="1"/>
    <row r="11493" ht="12.75" hidden="1" customHeight="1"/>
    <row r="11494" ht="12.75" hidden="1" customHeight="1"/>
    <row r="11495" ht="12.75" hidden="1" customHeight="1"/>
    <row r="11496" ht="12.75" hidden="1" customHeight="1"/>
    <row r="11497" ht="12.75" hidden="1" customHeight="1"/>
    <row r="11498" ht="12.75" hidden="1" customHeight="1"/>
    <row r="11499" ht="12.75" hidden="1" customHeight="1"/>
    <row r="11500" ht="12.75" hidden="1" customHeight="1"/>
    <row r="11501" ht="12.75" hidden="1" customHeight="1"/>
    <row r="11502" ht="12.75" hidden="1" customHeight="1"/>
    <row r="11503" ht="12.75" hidden="1" customHeight="1"/>
    <row r="11504" ht="12.75" hidden="1" customHeight="1"/>
    <row r="11505" ht="12.75" hidden="1" customHeight="1"/>
    <row r="11506" ht="12.75" hidden="1" customHeight="1"/>
    <row r="11507" ht="12.75" hidden="1" customHeight="1"/>
    <row r="11508" ht="12.75" hidden="1" customHeight="1"/>
    <row r="11509" ht="12.75" hidden="1" customHeight="1"/>
    <row r="11510" ht="12.75" hidden="1" customHeight="1"/>
    <row r="11511" ht="12.75" hidden="1" customHeight="1"/>
    <row r="11512" ht="12.75" hidden="1" customHeight="1"/>
    <row r="11513" ht="12.75" hidden="1" customHeight="1"/>
    <row r="11514" ht="12.75" hidden="1" customHeight="1"/>
    <row r="11515" ht="12.75" hidden="1" customHeight="1"/>
    <row r="11516" ht="12.75" hidden="1" customHeight="1"/>
    <row r="11517" ht="12.75" hidden="1" customHeight="1"/>
    <row r="11518" ht="12.75" hidden="1" customHeight="1"/>
    <row r="11519" ht="12.75" hidden="1" customHeight="1"/>
    <row r="11520" ht="12.75" hidden="1" customHeight="1"/>
    <row r="11521" ht="12.75" hidden="1" customHeight="1"/>
    <row r="11522" ht="12.75" hidden="1" customHeight="1"/>
    <row r="11523" ht="12.75" hidden="1" customHeight="1"/>
    <row r="11524" ht="12.75" hidden="1" customHeight="1"/>
    <row r="11525" ht="12.75" hidden="1" customHeight="1"/>
    <row r="11526" ht="12.75" hidden="1" customHeight="1"/>
    <row r="11527" ht="12.75" hidden="1" customHeight="1"/>
    <row r="11528" ht="12.75" hidden="1" customHeight="1"/>
    <row r="11529" ht="12.75" hidden="1" customHeight="1"/>
    <row r="11530" ht="12.75" hidden="1" customHeight="1"/>
    <row r="11531" ht="12.75" hidden="1" customHeight="1"/>
    <row r="11532" ht="12.75" hidden="1" customHeight="1"/>
    <row r="11533" ht="12.75" hidden="1" customHeight="1"/>
    <row r="11534" ht="12.75" hidden="1" customHeight="1"/>
    <row r="11535" ht="12.75" hidden="1" customHeight="1"/>
    <row r="11536" ht="12.75" hidden="1" customHeight="1"/>
    <row r="11537" ht="12.75" hidden="1" customHeight="1"/>
    <row r="11538" ht="12.75" hidden="1" customHeight="1"/>
    <row r="11539" ht="12.75" hidden="1" customHeight="1"/>
    <row r="11540" ht="12.75" hidden="1" customHeight="1"/>
    <row r="11541" ht="12.75" hidden="1" customHeight="1"/>
    <row r="11542" ht="12.75" hidden="1" customHeight="1"/>
    <row r="11543" ht="12.75" hidden="1" customHeight="1"/>
    <row r="11544" ht="12.75" hidden="1" customHeight="1"/>
    <row r="11545" ht="12.75" hidden="1" customHeight="1"/>
    <row r="11546" ht="12.75" hidden="1" customHeight="1"/>
    <row r="11547" ht="12.75" hidden="1" customHeight="1"/>
    <row r="11548" ht="12.75" hidden="1" customHeight="1"/>
    <row r="11549" ht="12.75" hidden="1" customHeight="1"/>
    <row r="11550" ht="12.75" hidden="1" customHeight="1"/>
    <row r="11551" ht="12.75" hidden="1" customHeight="1"/>
    <row r="11552" ht="12.75" hidden="1" customHeight="1"/>
    <row r="11553" ht="12.75" hidden="1" customHeight="1"/>
    <row r="11554" ht="12.75" hidden="1" customHeight="1"/>
    <row r="11555" ht="12.75" hidden="1" customHeight="1"/>
    <row r="11556" ht="12.75" hidden="1" customHeight="1"/>
    <row r="11557" ht="12.75" hidden="1" customHeight="1"/>
    <row r="11558" ht="12.75" hidden="1" customHeight="1"/>
    <row r="11559" ht="12.75" hidden="1" customHeight="1"/>
    <row r="11560" ht="12.75" hidden="1" customHeight="1"/>
    <row r="11561" ht="12.75" hidden="1" customHeight="1"/>
    <row r="11562" ht="12.75" hidden="1" customHeight="1"/>
    <row r="11563" ht="12.75" hidden="1" customHeight="1"/>
    <row r="11564" ht="12.75" hidden="1" customHeight="1"/>
    <row r="11565" ht="12.75" hidden="1" customHeight="1"/>
    <row r="11566" ht="12.75" hidden="1" customHeight="1"/>
    <row r="11567" ht="12.75" hidden="1" customHeight="1"/>
    <row r="11568" ht="12.75" hidden="1" customHeight="1"/>
    <row r="11569" ht="12.75" hidden="1" customHeight="1"/>
    <row r="11570" ht="12.75" hidden="1" customHeight="1"/>
    <row r="11571" ht="12.75" hidden="1" customHeight="1"/>
    <row r="11572" ht="12.75" hidden="1" customHeight="1"/>
    <row r="11573" ht="12.75" hidden="1" customHeight="1"/>
    <row r="11574" ht="12.75" hidden="1" customHeight="1"/>
    <row r="11575" ht="12.75" hidden="1" customHeight="1"/>
    <row r="11576" ht="12.75" hidden="1" customHeight="1"/>
    <row r="11577" ht="12.75" hidden="1" customHeight="1"/>
    <row r="11578" ht="12.75" hidden="1" customHeight="1"/>
    <row r="11579" ht="12.75" hidden="1" customHeight="1"/>
    <row r="11580" ht="12.75" hidden="1" customHeight="1"/>
    <row r="11581" ht="12.75" hidden="1" customHeight="1"/>
    <row r="11582" ht="12.75" hidden="1" customHeight="1"/>
    <row r="11583" ht="12.75" hidden="1" customHeight="1"/>
    <row r="11584" ht="12.75" hidden="1" customHeight="1"/>
    <row r="11585" ht="12.75" hidden="1" customHeight="1"/>
    <row r="11586" ht="12.75" hidden="1" customHeight="1"/>
    <row r="11587" ht="12.75" hidden="1" customHeight="1"/>
    <row r="11588" ht="12.75" hidden="1" customHeight="1"/>
    <row r="11589" ht="12.75" hidden="1" customHeight="1"/>
    <row r="11590" ht="12.75" hidden="1" customHeight="1"/>
    <row r="11591" ht="12.75" hidden="1" customHeight="1"/>
    <row r="11592" ht="12.75" hidden="1" customHeight="1"/>
    <row r="11593" ht="12.75" hidden="1" customHeight="1"/>
    <row r="11594" ht="12.75" hidden="1" customHeight="1"/>
    <row r="11595" ht="12.75" hidden="1" customHeight="1"/>
    <row r="11596" ht="12.75" hidden="1" customHeight="1"/>
    <row r="11597" ht="12.75" hidden="1" customHeight="1"/>
    <row r="11598" ht="12.75" hidden="1" customHeight="1"/>
    <row r="11599" ht="12.75" hidden="1" customHeight="1"/>
    <row r="11600" ht="12.75" hidden="1" customHeight="1"/>
    <row r="11601" ht="12.75" hidden="1" customHeight="1"/>
    <row r="11602" ht="12.75" hidden="1" customHeight="1"/>
    <row r="11603" ht="12.75" hidden="1" customHeight="1"/>
    <row r="11604" ht="12.75" hidden="1" customHeight="1"/>
    <row r="11605" ht="12.75" hidden="1" customHeight="1"/>
    <row r="11606" ht="12.75" hidden="1" customHeight="1"/>
    <row r="11607" ht="12.75" hidden="1" customHeight="1"/>
    <row r="11608" ht="12.75" hidden="1" customHeight="1"/>
    <row r="11609" ht="12.75" hidden="1" customHeight="1"/>
    <row r="11610" ht="12.75" hidden="1" customHeight="1"/>
    <row r="11611" ht="12.75" hidden="1" customHeight="1"/>
    <row r="11612" ht="12.75" hidden="1" customHeight="1"/>
    <row r="11613" ht="12.75" hidden="1" customHeight="1"/>
    <row r="11614" ht="12.75" hidden="1" customHeight="1"/>
    <row r="11615" ht="12.75" hidden="1" customHeight="1"/>
    <row r="11616" ht="12.75" hidden="1" customHeight="1"/>
    <row r="11617" ht="12.75" hidden="1" customHeight="1"/>
    <row r="11618" ht="12.75" hidden="1" customHeight="1"/>
    <row r="11619" ht="12.75" hidden="1" customHeight="1"/>
    <row r="11620" ht="12.75" hidden="1" customHeight="1"/>
    <row r="11621" ht="12.75" hidden="1" customHeight="1"/>
    <row r="11622" ht="12.75" hidden="1" customHeight="1"/>
    <row r="11623" ht="12.75" hidden="1" customHeight="1"/>
    <row r="11624" ht="12.75" hidden="1" customHeight="1"/>
    <row r="11625" ht="12.75" hidden="1" customHeight="1"/>
    <row r="11626" ht="12.75" hidden="1" customHeight="1"/>
    <row r="11627" ht="12.75" hidden="1" customHeight="1"/>
    <row r="11628" ht="12.75" hidden="1" customHeight="1"/>
    <row r="11629" ht="12.75" hidden="1" customHeight="1"/>
    <row r="11630" ht="12.75" hidden="1" customHeight="1"/>
    <row r="11631" ht="12.75" hidden="1" customHeight="1"/>
    <row r="11632" ht="12.75" hidden="1" customHeight="1"/>
    <row r="11633" ht="12.75" hidden="1" customHeight="1"/>
    <row r="11634" ht="12.75" hidden="1" customHeight="1"/>
    <row r="11635" ht="12.75" hidden="1" customHeight="1"/>
    <row r="11636" ht="12.75" hidden="1" customHeight="1"/>
    <row r="11637" ht="12.75" hidden="1" customHeight="1"/>
    <row r="11638" ht="12.75" hidden="1" customHeight="1"/>
    <row r="11639" ht="12.75" hidden="1" customHeight="1"/>
    <row r="11640" ht="12.75" hidden="1" customHeight="1"/>
    <row r="11641" ht="12.75" hidden="1" customHeight="1"/>
    <row r="11642" ht="12.75" hidden="1" customHeight="1"/>
    <row r="11643" ht="12.75" hidden="1" customHeight="1"/>
    <row r="11644" ht="12.75" hidden="1" customHeight="1"/>
    <row r="11645" ht="12.75" hidden="1" customHeight="1"/>
    <row r="11646" ht="12.75" hidden="1" customHeight="1"/>
    <row r="11647" ht="12.75" hidden="1" customHeight="1"/>
    <row r="11648" ht="12.75" hidden="1" customHeight="1"/>
    <row r="11649" ht="12.75" hidden="1" customHeight="1"/>
    <row r="11650" ht="12.75" hidden="1" customHeight="1"/>
    <row r="11651" ht="12.75" hidden="1" customHeight="1"/>
    <row r="11652" ht="12.75" hidden="1" customHeight="1"/>
    <row r="11653" ht="12.75" hidden="1" customHeight="1"/>
    <row r="11654" ht="12.75" hidden="1" customHeight="1"/>
    <row r="11655" ht="12.75" hidden="1" customHeight="1"/>
    <row r="11656" ht="12.75" hidden="1" customHeight="1"/>
    <row r="11657" ht="12.75" hidden="1" customHeight="1"/>
    <row r="11658" ht="12.75" hidden="1" customHeight="1"/>
    <row r="11659" ht="12.75" hidden="1" customHeight="1"/>
    <row r="11660" ht="12.75" hidden="1" customHeight="1"/>
    <row r="11661" ht="12.75" hidden="1" customHeight="1"/>
    <row r="11662" ht="12.75" hidden="1" customHeight="1"/>
    <row r="11663" ht="12.75" hidden="1" customHeight="1"/>
    <row r="11664" ht="12.75" hidden="1" customHeight="1"/>
    <row r="11665" ht="12.75" hidden="1" customHeight="1"/>
    <row r="11666" ht="12.75" hidden="1" customHeight="1"/>
    <row r="11667" ht="12.75" hidden="1" customHeight="1"/>
    <row r="11668" ht="12.75" hidden="1" customHeight="1"/>
    <row r="11669" ht="12.75" hidden="1" customHeight="1"/>
    <row r="11670" ht="12.75" hidden="1" customHeight="1"/>
    <row r="11671" ht="12.75" hidden="1" customHeight="1"/>
    <row r="11672" ht="12.75" hidden="1" customHeight="1"/>
    <row r="11673" ht="12.75" hidden="1" customHeight="1"/>
    <row r="11674" ht="12.75" hidden="1" customHeight="1"/>
    <row r="11675" ht="12.75" hidden="1" customHeight="1"/>
    <row r="11676" ht="12.75" hidden="1" customHeight="1"/>
    <row r="11677" ht="12.75" hidden="1" customHeight="1"/>
    <row r="11678" ht="12.75" hidden="1" customHeight="1"/>
    <row r="11679" ht="12.75" hidden="1" customHeight="1"/>
    <row r="11680" ht="12.75" hidden="1" customHeight="1"/>
    <row r="11681" ht="12.75" hidden="1" customHeight="1"/>
    <row r="11682" ht="12.75" hidden="1" customHeight="1"/>
    <row r="11683" ht="12.75" hidden="1" customHeight="1"/>
    <row r="11684" ht="12.75" hidden="1" customHeight="1"/>
    <row r="11685" ht="12.75" hidden="1" customHeight="1"/>
    <row r="11686" ht="12.75" hidden="1" customHeight="1"/>
    <row r="11687" ht="12.75" hidden="1" customHeight="1"/>
    <row r="11688" ht="12.75" hidden="1" customHeight="1"/>
    <row r="11689" ht="12.75" hidden="1" customHeight="1"/>
    <row r="11690" ht="12.75" hidden="1" customHeight="1"/>
    <row r="11691" ht="12.75" hidden="1" customHeight="1"/>
    <row r="11692" ht="12.75" hidden="1" customHeight="1"/>
    <row r="11693" ht="12.75" hidden="1" customHeight="1"/>
    <row r="11694" ht="12.75" hidden="1" customHeight="1"/>
    <row r="11695" ht="12.75" hidden="1" customHeight="1"/>
    <row r="11696" ht="12.75" hidden="1" customHeight="1"/>
    <row r="11697" ht="12.75" hidden="1" customHeight="1"/>
    <row r="11698" ht="12.75" hidden="1" customHeight="1"/>
    <row r="11699" ht="12.75" hidden="1" customHeight="1"/>
    <row r="11700" ht="12.75" hidden="1" customHeight="1"/>
    <row r="11701" ht="12.75" hidden="1" customHeight="1"/>
    <row r="11702" ht="12.75" hidden="1" customHeight="1"/>
    <row r="11703" ht="12.75" hidden="1" customHeight="1"/>
    <row r="11704" ht="12.75" hidden="1" customHeight="1"/>
    <row r="11705" ht="12.75" hidden="1" customHeight="1"/>
    <row r="11706" ht="12.75" hidden="1" customHeight="1"/>
    <row r="11707" ht="12.75" hidden="1" customHeight="1"/>
    <row r="11708" ht="12.75" hidden="1" customHeight="1"/>
    <row r="11709" ht="12.75" hidden="1" customHeight="1"/>
    <row r="11710" ht="12.75" hidden="1" customHeight="1"/>
    <row r="11711" ht="12.75" hidden="1" customHeight="1"/>
    <row r="11712" ht="12.75" hidden="1" customHeight="1"/>
    <row r="11713" ht="12.75" hidden="1" customHeight="1"/>
    <row r="11714" ht="12.75" hidden="1" customHeight="1"/>
    <row r="11715" ht="12.75" hidden="1" customHeight="1"/>
    <row r="11716" ht="12.75" hidden="1" customHeight="1"/>
    <row r="11717" ht="12.75" hidden="1" customHeight="1"/>
    <row r="11718" ht="12.75" hidden="1" customHeight="1"/>
    <row r="11719" ht="12.75" hidden="1" customHeight="1"/>
    <row r="11720" ht="12.75" hidden="1" customHeight="1"/>
    <row r="11721" ht="12.75" hidden="1" customHeight="1"/>
    <row r="11722" ht="12.75" hidden="1" customHeight="1"/>
    <row r="11723" ht="12.75" hidden="1" customHeight="1"/>
    <row r="11724" ht="12.75" hidden="1" customHeight="1"/>
    <row r="11725" ht="12.75" hidden="1" customHeight="1"/>
    <row r="11726" ht="12.75" hidden="1" customHeight="1"/>
    <row r="11727" ht="12.75" hidden="1" customHeight="1"/>
    <row r="11728" ht="12.75" hidden="1" customHeight="1"/>
    <row r="11729" ht="12.75" hidden="1" customHeight="1"/>
    <row r="11730" ht="12.75" hidden="1" customHeight="1"/>
    <row r="11731" ht="12.75" hidden="1" customHeight="1"/>
    <row r="11732" ht="12.75" hidden="1" customHeight="1"/>
    <row r="11733" ht="12.75" hidden="1" customHeight="1"/>
    <row r="11734" ht="12.75" hidden="1" customHeight="1"/>
    <row r="11735" ht="12.75" hidden="1" customHeight="1"/>
    <row r="11736" ht="12.75" hidden="1" customHeight="1"/>
    <row r="11737" ht="12.75" hidden="1" customHeight="1"/>
    <row r="11738" ht="12.75" hidden="1" customHeight="1"/>
    <row r="11739" ht="12.75" hidden="1" customHeight="1"/>
    <row r="11740" ht="12.75" hidden="1" customHeight="1"/>
    <row r="11741" ht="12.75" hidden="1" customHeight="1"/>
    <row r="11742" ht="12.75" hidden="1" customHeight="1"/>
    <row r="11743" ht="12.75" hidden="1" customHeight="1"/>
    <row r="11744" ht="12.75" hidden="1" customHeight="1"/>
    <row r="11745" ht="12.75" hidden="1" customHeight="1"/>
    <row r="11746" ht="12.75" hidden="1" customHeight="1"/>
    <row r="11747" ht="12.75" hidden="1" customHeight="1"/>
    <row r="11748" ht="12.75" hidden="1" customHeight="1"/>
    <row r="11749" ht="12.75" hidden="1" customHeight="1"/>
    <row r="11750" ht="12.75" hidden="1" customHeight="1"/>
    <row r="11751" ht="12.75" hidden="1" customHeight="1"/>
    <row r="11752" ht="12.75" hidden="1" customHeight="1"/>
    <row r="11753" ht="12.75" hidden="1" customHeight="1"/>
    <row r="11754" ht="12.75" hidden="1" customHeight="1"/>
    <row r="11755" ht="12.75" hidden="1" customHeight="1"/>
    <row r="11756" ht="12.75" hidden="1" customHeight="1"/>
    <row r="11757" ht="12.75" hidden="1" customHeight="1"/>
    <row r="11758" ht="12.75" hidden="1" customHeight="1"/>
    <row r="11759" ht="12.75" hidden="1" customHeight="1"/>
    <row r="11760" ht="12.75" hidden="1" customHeight="1"/>
    <row r="11761" ht="12.75" hidden="1" customHeight="1"/>
    <row r="11762" ht="12.75" hidden="1" customHeight="1"/>
    <row r="11763" ht="12.75" hidden="1" customHeight="1"/>
    <row r="11764" ht="12.75" hidden="1" customHeight="1"/>
    <row r="11765" ht="12.75" hidden="1" customHeight="1"/>
    <row r="11766" ht="12.75" hidden="1" customHeight="1"/>
    <row r="11767" ht="12.75" hidden="1" customHeight="1"/>
    <row r="11768" ht="12.75" hidden="1" customHeight="1"/>
    <row r="11769" ht="12.75" hidden="1" customHeight="1"/>
    <row r="11770" ht="12.75" hidden="1" customHeight="1"/>
    <row r="11771" ht="12.75" hidden="1" customHeight="1"/>
    <row r="11772" ht="12.75" hidden="1" customHeight="1"/>
    <row r="11773" ht="12.75" hidden="1" customHeight="1"/>
    <row r="11774" ht="12.75" hidden="1" customHeight="1"/>
    <row r="11775" ht="12.75" hidden="1" customHeight="1"/>
    <row r="11776" ht="12.75" hidden="1" customHeight="1"/>
    <row r="11777" ht="12.75" hidden="1" customHeight="1"/>
    <row r="11778" ht="12.75" hidden="1" customHeight="1"/>
    <row r="11779" ht="12.75" hidden="1" customHeight="1"/>
    <row r="11780" ht="12.75" hidden="1" customHeight="1"/>
    <row r="11781" ht="12.75" hidden="1" customHeight="1"/>
    <row r="11782" ht="12.75" hidden="1" customHeight="1"/>
    <row r="11783" ht="12.75" hidden="1" customHeight="1"/>
    <row r="11784" ht="12.75" hidden="1" customHeight="1"/>
    <row r="11785" ht="12.75" hidden="1" customHeight="1"/>
    <row r="11786" ht="12.75" hidden="1" customHeight="1"/>
    <row r="11787" ht="12.75" hidden="1" customHeight="1"/>
    <row r="11788" ht="12.75" hidden="1" customHeight="1"/>
    <row r="11789" ht="12.75" hidden="1" customHeight="1"/>
    <row r="11790" ht="12.75" hidden="1" customHeight="1"/>
    <row r="11791" ht="12.75" hidden="1" customHeight="1"/>
    <row r="11792" ht="12.75" hidden="1" customHeight="1"/>
    <row r="11793" ht="12.75" hidden="1" customHeight="1"/>
    <row r="11794" ht="12.75" hidden="1" customHeight="1"/>
    <row r="11795" ht="12.75" hidden="1" customHeight="1"/>
    <row r="11796" ht="12.75" hidden="1" customHeight="1"/>
    <row r="11797" ht="12.75" hidden="1" customHeight="1"/>
    <row r="11798" ht="12.75" hidden="1" customHeight="1"/>
    <row r="11799" ht="12.75" hidden="1" customHeight="1"/>
    <row r="11800" ht="12.75" hidden="1" customHeight="1"/>
    <row r="11801" ht="12.75" hidden="1" customHeight="1"/>
    <row r="11802" ht="12.75" hidden="1" customHeight="1"/>
    <row r="11803" ht="12.75" hidden="1" customHeight="1"/>
    <row r="11804" ht="12.75" hidden="1" customHeight="1"/>
    <row r="11805" ht="12.75" hidden="1" customHeight="1"/>
    <row r="11806" ht="12.75" hidden="1" customHeight="1"/>
    <row r="11807" ht="12.75" hidden="1" customHeight="1"/>
    <row r="11808" ht="12.75" hidden="1" customHeight="1"/>
    <row r="11809" ht="12.75" hidden="1" customHeight="1"/>
    <row r="11810" ht="12.75" hidden="1" customHeight="1"/>
    <row r="11811" ht="12.75" hidden="1" customHeight="1"/>
    <row r="11812" ht="12.75" hidden="1" customHeight="1"/>
    <row r="11813" ht="12.75" hidden="1" customHeight="1"/>
    <row r="11814" ht="12.75" hidden="1" customHeight="1"/>
    <row r="11815" ht="12.75" hidden="1" customHeight="1"/>
    <row r="11816" ht="12.75" hidden="1" customHeight="1"/>
    <row r="11817" ht="12.75" hidden="1" customHeight="1"/>
    <row r="11818" ht="12.75" hidden="1" customHeight="1"/>
    <row r="11819" ht="12.75" hidden="1" customHeight="1"/>
    <row r="11820" ht="12.75" hidden="1" customHeight="1"/>
    <row r="11821" ht="12.75" hidden="1" customHeight="1"/>
    <row r="11822" ht="12.75" hidden="1" customHeight="1"/>
    <row r="11823" ht="12.75" hidden="1" customHeight="1"/>
    <row r="11824" ht="12.75" hidden="1" customHeight="1"/>
    <row r="11825" ht="12.75" hidden="1" customHeight="1"/>
    <row r="11826" ht="12.75" hidden="1" customHeight="1"/>
    <row r="11827" ht="12.75" hidden="1" customHeight="1"/>
    <row r="11828" ht="12.75" hidden="1" customHeight="1"/>
    <row r="11829" ht="12.75" hidden="1" customHeight="1"/>
    <row r="11830" ht="12.75" hidden="1" customHeight="1"/>
    <row r="11831" ht="12.75" hidden="1" customHeight="1"/>
    <row r="11832" ht="12.75" hidden="1" customHeight="1"/>
    <row r="11833" ht="12.75" hidden="1" customHeight="1"/>
    <row r="11834" ht="12.75" hidden="1" customHeight="1"/>
    <row r="11835" ht="12.75" hidden="1" customHeight="1"/>
    <row r="11836" ht="12.75" hidden="1" customHeight="1"/>
    <row r="11837" ht="12.75" hidden="1" customHeight="1"/>
    <row r="11838" ht="12.75" hidden="1" customHeight="1"/>
    <row r="11839" ht="12.75" hidden="1" customHeight="1"/>
    <row r="11840" ht="12.75" hidden="1" customHeight="1"/>
    <row r="11841" ht="12.75" hidden="1" customHeight="1"/>
    <row r="11842" ht="12.75" hidden="1" customHeight="1"/>
    <row r="11843" ht="12.75" hidden="1" customHeight="1"/>
    <row r="11844" ht="12.75" hidden="1" customHeight="1"/>
    <row r="11845" ht="12.75" hidden="1" customHeight="1"/>
    <row r="11846" ht="12.75" hidden="1" customHeight="1"/>
    <row r="11847" ht="12.75" hidden="1" customHeight="1"/>
    <row r="11848" ht="12.75" hidden="1" customHeight="1"/>
    <row r="11849" ht="12.75" hidden="1" customHeight="1"/>
    <row r="11850" ht="12.75" hidden="1" customHeight="1"/>
    <row r="11851" ht="12.75" hidden="1" customHeight="1"/>
    <row r="11852" ht="12.75" hidden="1" customHeight="1"/>
    <row r="11853" ht="12.75" hidden="1" customHeight="1"/>
    <row r="11854" ht="12.75" hidden="1" customHeight="1"/>
    <row r="11855" ht="12.75" hidden="1" customHeight="1"/>
    <row r="11856" ht="12.75" hidden="1" customHeight="1"/>
    <row r="11857" ht="12.75" hidden="1" customHeight="1"/>
    <row r="11858" ht="12.75" hidden="1" customHeight="1"/>
    <row r="11859" ht="12.75" hidden="1" customHeight="1"/>
    <row r="11860" ht="12.75" hidden="1" customHeight="1"/>
    <row r="11861" ht="12.75" hidden="1" customHeight="1"/>
    <row r="11862" ht="12.75" hidden="1" customHeight="1"/>
    <row r="11863" ht="12.75" hidden="1" customHeight="1"/>
    <row r="11864" ht="12.75" hidden="1" customHeight="1"/>
    <row r="11865" ht="12.75" hidden="1" customHeight="1"/>
    <row r="11866" ht="12.75" hidden="1" customHeight="1"/>
    <row r="11867" ht="12.75" hidden="1" customHeight="1"/>
    <row r="11868" ht="12.75" hidden="1" customHeight="1"/>
    <row r="11869" ht="12.75" hidden="1" customHeight="1"/>
    <row r="11870" ht="12.75" hidden="1" customHeight="1"/>
    <row r="11871" ht="12.75" hidden="1" customHeight="1"/>
    <row r="11872" ht="12.75" hidden="1" customHeight="1"/>
    <row r="11873" ht="12.75" hidden="1" customHeight="1"/>
    <row r="11874" ht="12.75" hidden="1" customHeight="1"/>
    <row r="11875" ht="12.75" hidden="1" customHeight="1"/>
    <row r="11876" ht="12.75" hidden="1" customHeight="1"/>
    <row r="11877" ht="12.75" hidden="1" customHeight="1"/>
    <row r="11878" ht="12.75" hidden="1" customHeight="1"/>
    <row r="11879" ht="12.75" hidden="1" customHeight="1"/>
    <row r="11880" ht="12.75" hidden="1" customHeight="1"/>
    <row r="11881" ht="12.75" hidden="1" customHeight="1"/>
    <row r="11882" ht="12.75" hidden="1" customHeight="1"/>
    <row r="11883" ht="12.75" hidden="1" customHeight="1"/>
    <row r="11884" ht="12.75" hidden="1" customHeight="1"/>
    <row r="11885" ht="12.75" hidden="1" customHeight="1"/>
    <row r="11886" ht="12.75" hidden="1" customHeight="1"/>
    <row r="11887" ht="12.75" hidden="1" customHeight="1"/>
    <row r="11888" ht="12.75" hidden="1" customHeight="1"/>
    <row r="11889" ht="12.75" hidden="1" customHeight="1"/>
    <row r="11890" ht="12.75" hidden="1" customHeight="1"/>
    <row r="11891" ht="12.75" hidden="1" customHeight="1"/>
    <row r="11892" ht="12.75" hidden="1" customHeight="1"/>
    <row r="11893" ht="12.75" hidden="1" customHeight="1"/>
    <row r="11894" ht="12.75" hidden="1" customHeight="1"/>
    <row r="11895" ht="12.75" hidden="1" customHeight="1"/>
    <row r="11896" ht="12.75" hidden="1" customHeight="1"/>
    <row r="11897" ht="12.75" hidden="1" customHeight="1"/>
    <row r="11898" ht="12.75" hidden="1" customHeight="1"/>
    <row r="11899" ht="12.75" hidden="1" customHeight="1"/>
    <row r="11900" ht="12.75" hidden="1" customHeight="1"/>
    <row r="11901" ht="12.75" hidden="1" customHeight="1"/>
    <row r="11902" ht="12.75" hidden="1" customHeight="1"/>
    <row r="11903" ht="12.75" hidden="1" customHeight="1"/>
    <row r="11904" ht="12.75" hidden="1" customHeight="1"/>
    <row r="11905" ht="12.75" hidden="1" customHeight="1"/>
    <row r="11906" ht="12.75" hidden="1" customHeight="1"/>
    <row r="11907" ht="12.75" hidden="1" customHeight="1"/>
    <row r="11908" ht="12.75" hidden="1" customHeight="1"/>
    <row r="11909" ht="12.75" hidden="1" customHeight="1"/>
    <row r="11910" ht="12.75" hidden="1" customHeight="1"/>
    <row r="11911" ht="12.75" hidden="1" customHeight="1"/>
    <row r="11912" ht="12.75" hidden="1" customHeight="1"/>
    <row r="11913" ht="12.75" hidden="1" customHeight="1"/>
    <row r="11914" ht="12.75" hidden="1" customHeight="1"/>
    <row r="11915" ht="12.75" hidden="1" customHeight="1"/>
    <row r="11916" ht="12.75" hidden="1" customHeight="1"/>
    <row r="11917" ht="12.75" hidden="1" customHeight="1"/>
    <row r="11918" ht="12.75" hidden="1" customHeight="1"/>
    <row r="11919" ht="12.75" hidden="1" customHeight="1"/>
    <row r="11920" ht="12.75" hidden="1" customHeight="1"/>
    <row r="11921" ht="12.75" hidden="1" customHeight="1"/>
    <row r="11922" ht="12.75" hidden="1" customHeight="1"/>
    <row r="11923" ht="12.75" hidden="1" customHeight="1"/>
    <row r="11924" ht="12.75" hidden="1" customHeight="1"/>
    <row r="11925" ht="12.75" hidden="1" customHeight="1"/>
    <row r="11926" ht="12.75" hidden="1" customHeight="1"/>
    <row r="11927" ht="12.75" hidden="1" customHeight="1"/>
    <row r="11928" ht="12.75" hidden="1" customHeight="1"/>
    <row r="11929" ht="12.75" hidden="1" customHeight="1"/>
    <row r="11930" ht="12.75" hidden="1" customHeight="1"/>
    <row r="11931" ht="12.75" hidden="1" customHeight="1"/>
    <row r="11932" ht="12.75" hidden="1" customHeight="1"/>
    <row r="11933" ht="12.75" hidden="1" customHeight="1"/>
    <row r="11934" ht="12.75" hidden="1" customHeight="1"/>
    <row r="11935" ht="12.75" hidden="1" customHeight="1"/>
    <row r="11936" ht="12.75" hidden="1" customHeight="1"/>
    <row r="11937" ht="12.75" hidden="1" customHeight="1"/>
    <row r="11938" ht="12.75" hidden="1" customHeight="1"/>
    <row r="11939" ht="12.75" hidden="1" customHeight="1"/>
    <row r="11940" ht="12.75" hidden="1" customHeight="1"/>
    <row r="11941" ht="12.75" hidden="1" customHeight="1"/>
    <row r="11942" ht="12.75" hidden="1" customHeight="1"/>
    <row r="11943" ht="12.75" hidden="1" customHeight="1"/>
    <row r="11944" ht="12.75" hidden="1" customHeight="1"/>
    <row r="11945" ht="12.75" hidden="1" customHeight="1"/>
    <row r="11946" ht="12.75" hidden="1" customHeight="1"/>
    <row r="11947" ht="12.75" hidden="1" customHeight="1"/>
    <row r="11948" ht="12.75" hidden="1" customHeight="1"/>
    <row r="11949" ht="12.75" hidden="1" customHeight="1"/>
    <row r="11950" ht="12.75" hidden="1" customHeight="1"/>
    <row r="11951" ht="12.75" hidden="1" customHeight="1"/>
    <row r="11952" ht="12.75" hidden="1" customHeight="1"/>
    <row r="11953" ht="12.75" hidden="1" customHeight="1"/>
    <row r="11954" ht="12.75" hidden="1" customHeight="1"/>
    <row r="11955" ht="12.75" hidden="1" customHeight="1"/>
    <row r="11956" ht="12.75" hidden="1" customHeight="1"/>
    <row r="11957" ht="12.75" hidden="1" customHeight="1"/>
    <row r="11958" ht="12.75" hidden="1" customHeight="1"/>
    <row r="11959" ht="12.75" hidden="1" customHeight="1"/>
    <row r="11960" ht="12.75" hidden="1" customHeight="1"/>
    <row r="11961" ht="12.75" hidden="1" customHeight="1"/>
    <row r="11962" ht="12.75" hidden="1" customHeight="1"/>
    <row r="11963" ht="12.75" hidden="1" customHeight="1"/>
    <row r="11964" ht="12.75" hidden="1" customHeight="1"/>
    <row r="11965" ht="12.75" hidden="1" customHeight="1"/>
    <row r="11966" ht="12.75" hidden="1" customHeight="1"/>
    <row r="11967" ht="12.75" hidden="1" customHeight="1"/>
    <row r="11968" ht="12.75" hidden="1" customHeight="1"/>
    <row r="11969" ht="12.75" hidden="1" customHeight="1"/>
    <row r="11970" ht="12.75" hidden="1" customHeight="1"/>
    <row r="11971" ht="12.75" hidden="1" customHeight="1"/>
    <row r="11972" ht="12.75" hidden="1" customHeight="1"/>
    <row r="11973" ht="12.75" hidden="1" customHeight="1"/>
    <row r="11974" ht="12.75" hidden="1" customHeight="1"/>
    <row r="11975" ht="12.75" hidden="1" customHeight="1"/>
    <row r="11976" ht="12.75" hidden="1" customHeight="1"/>
    <row r="11977" ht="12.75" hidden="1" customHeight="1"/>
    <row r="11978" ht="12.75" hidden="1" customHeight="1"/>
    <row r="11979" ht="12.75" hidden="1" customHeight="1"/>
    <row r="11980" ht="12.75" hidden="1" customHeight="1"/>
    <row r="11981" ht="12.75" hidden="1" customHeight="1"/>
    <row r="11982" ht="12.75" hidden="1" customHeight="1"/>
    <row r="11983" ht="12.75" hidden="1" customHeight="1"/>
    <row r="11984" ht="12.75" hidden="1" customHeight="1"/>
    <row r="11985" ht="12.75" hidden="1" customHeight="1"/>
    <row r="11986" ht="12.75" hidden="1" customHeight="1"/>
    <row r="11987" ht="12.75" hidden="1" customHeight="1"/>
    <row r="11988" ht="12.75" hidden="1" customHeight="1"/>
    <row r="11989" ht="12.75" hidden="1" customHeight="1"/>
    <row r="11990" ht="12.75" hidden="1" customHeight="1"/>
    <row r="11991" ht="12.75" hidden="1" customHeight="1"/>
    <row r="11992" ht="12.75" hidden="1" customHeight="1"/>
    <row r="11993" ht="12.75" hidden="1" customHeight="1"/>
    <row r="11994" ht="12.75" hidden="1" customHeight="1"/>
    <row r="11995" ht="12.75" hidden="1" customHeight="1"/>
    <row r="11996" ht="12.75" hidden="1" customHeight="1"/>
    <row r="11997" ht="12.75" hidden="1" customHeight="1"/>
    <row r="11998" ht="12.75" hidden="1" customHeight="1"/>
    <row r="11999" ht="12.75" hidden="1" customHeight="1"/>
    <row r="12000" ht="12.75" hidden="1" customHeight="1"/>
    <row r="12001" ht="12.75" hidden="1" customHeight="1"/>
    <row r="12002" ht="12.75" hidden="1" customHeight="1"/>
    <row r="12003" ht="12.75" hidden="1" customHeight="1"/>
    <row r="12004" ht="12.75" hidden="1" customHeight="1"/>
    <row r="12005" ht="12.75" hidden="1" customHeight="1"/>
    <row r="12006" ht="12.75" hidden="1" customHeight="1"/>
    <row r="12007" ht="12.75" hidden="1" customHeight="1"/>
    <row r="12008" ht="12.75" hidden="1" customHeight="1"/>
    <row r="12009" ht="12.75" hidden="1" customHeight="1"/>
    <row r="12010" ht="12.75" hidden="1" customHeight="1"/>
    <row r="12011" ht="12.75" hidden="1" customHeight="1"/>
    <row r="12012" ht="12.75" hidden="1" customHeight="1"/>
    <row r="12013" ht="12.75" hidden="1" customHeight="1"/>
    <row r="12014" ht="12.75" hidden="1" customHeight="1"/>
    <row r="12015" ht="12.75" hidden="1" customHeight="1"/>
    <row r="12016" ht="12.75" hidden="1" customHeight="1"/>
    <row r="12017" ht="12.75" hidden="1" customHeight="1"/>
    <row r="12018" ht="12.75" hidden="1" customHeight="1"/>
    <row r="12019" ht="12.75" hidden="1" customHeight="1"/>
    <row r="12020" ht="12.75" hidden="1" customHeight="1"/>
    <row r="12021" ht="12.75" hidden="1" customHeight="1"/>
    <row r="12022" ht="12.75" hidden="1" customHeight="1"/>
    <row r="12023" ht="12.75" hidden="1" customHeight="1"/>
    <row r="12024" ht="12.75" hidden="1" customHeight="1"/>
    <row r="12025" ht="12.75" hidden="1" customHeight="1"/>
    <row r="12026" ht="12.75" hidden="1" customHeight="1"/>
    <row r="12027" ht="12.75" hidden="1" customHeight="1"/>
    <row r="12028" ht="12.75" hidden="1" customHeight="1"/>
    <row r="12029" ht="12.75" hidden="1" customHeight="1"/>
    <row r="12030" ht="12.75" hidden="1" customHeight="1"/>
    <row r="12031" ht="12.75" hidden="1" customHeight="1"/>
    <row r="12032" ht="12.75" hidden="1" customHeight="1"/>
    <row r="12033" ht="12.75" hidden="1" customHeight="1"/>
    <row r="12034" ht="12.75" hidden="1" customHeight="1"/>
    <row r="12035" ht="12.75" hidden="1" customHeight="1"/>
    <row r="12036" ht="12.75" hidden="1" customHeight="1"/>
    <row r="12037" ht="12.75" hidden="1" customHeight="1"/>
    <row r="12038" ht="12.75" hidden="1" customHeight="1"/>
    <row r="12039" ht="12.75" hidden="1" customHeight="1"/>
    <row r="12040" ht="12.75" hidden="1" customHeight="1"/>
    <row r="12041" ht="12.75" hidden="1" customHeight="1"/>
    <row r="12042" ht="12.75" hidden="1" customHeight="1"/>
    <row r="12043" ht="12.75" hidden="1" customHeight="1"/>
    <row r="12044" ht="12.75" hidden="1" customHeight="1"/>
    <row r="12045" ht="12.75" hidden="1" customHeight="1"/>
    <row r="12046" ht="12.75" hidden="1" customHeight="1"/>
    <row r="12047" ht="12.75" hidden="1" customHeight="1"/>
    <row r="12048" ht="12.75" hidden="1" customHeight="1"/>
    <row r="12049" ht="12.75" hidden="1" customHeight="1"/>
    <row r="12050" ht="12.75" hidden="1" customHeight="1"/>
    <row r="12051" ht="12.75" hidden="1" customHeight="1"/>
    <row r="12052" ht="12.75" hidden="1" customHeight="1"/>
    <row r="12053" ht="12.75" hidden="1" customHeight="1"/>
    <row r="12054" ht="12.75" hidden="1" customHeight="1"/>
    <row r="12055" ht="12.75" hidden="1" customHeight="1"/>
    <row r="12056" ht="12.75" hidden="1" customHeight="1"/>
    <row r="12057" ht="12.75" hidden="1" customHeight="1"/>
    <row r="12058" ht="12.75" hidden="1" customHeight="1"/>
    <row r="12059" ht="12.75" hidden="1" customHeight="1"/>
    <row r="12060" ht="12.75" hidden="1" customHeight="1"/>
    <row r="12061" ht="12.75" hidden="1" customHeight="1"/>
    <row r="12062" ht="12.75" hidden="1" customHeight="1"/>
    <row r="12063" ht="12.75" hidden="1" customHeight="1"/>
    <row r="12064" ht="12.75" hidden="1" customHeight="1"/>
    <row r="12065" ht="12.75" hidden="1" customHeight="1"/>
    <row r="12066" ht="12.75" hidden="1" customHeight="1"/>
    <row r="12067" ht="12.75" hidden="1" customHeight="1"/>
    <row r="12068" ht="12.75" hidden="1" customHeight="1"/>
    <row r="12069" ht="12.75" hidden="1" customHeight="1"/>
    <row r="12070" ht="12.75" hidden="1" customHeight="1"/>
    <row r="12071" ht="12.75" hidden="1" customHeight="1"/>
    <row r="12072" ht="12.75" hidden="1" customHeight="1"/>
    <row r="12073" ht="12.75" hidden="1" customHeight="1"/>
    <row r="12074" ht="12.75" hidden="1" customHeight="1"/>
    <row r="12075" ht="12.75" hidden="1" customHeight="1"/>
    <row r="12076" ht="12.75" hidden="1" customHeight="1"/>
    <row r="12077" ht="12.75" hidden="1" customHeight="1"/>
    <row r="12078" ht="12.75" hidden="1" customHeight="1"/>
    <row r="12079" ht="12.75" hidden="1" customHeight="1"/>
    <row r="12080" ht="12.75" hidden="1" customHeight="1"/>
    <row r="12081" ht="12.75" hidden="1" customHeight="1"/>
    <row r="12082" ht="12.75" hidden="1" customHeight="1"/>
    <row r="12083" ht="12.75" hidden="1" customHeight="1"/>
    <row r="12084" ht="12.75" hidden="1" customHeight="1"/>
    <row r="12085" ht="12.75" hidden="1" customHeight="1"/>
    <row r="12086" ht="12.75" hidden="1" customHeight="1"/>
    <row r="12087" ht="12.75" hidden="1" customHeight="1"/>
    <row r="12088" ht="12.75" hidden="1" customHeight="1"/>
    <row r="12089" ht="12.75" hidden="1" customHeight="1"/>
    <row r="12090" ht="12.75" hidden="1" customHeight="1"/>
    <row r="12091" ht="12.75" hidden="1" customHeight="1"/>
    <row r="12092" ht="12.75" hidden="1" customHeight="1"/>
    <row r="12093" ht="12.75" hidden="1" customHeight="1"/>
    <row r="12094" ht="12.75" hidden="1" customHeight="1"/>
    <row r="12095" ht="12.75" hidden="1" customHeight="1"/>
    <row r="12096" ht="12.75" hidden="1" customHeight="1"/>
    <row r="12097" ht="12.75" hidden="1" customHeight="1"/>
    <row r="12098" ht="12.75" hidden="1" customHeight="1"/>
    <row r="12099" ht="12.75" hidden="1" customHeight="1"/>
    <row r="12100" ht="12.75" hidden="1" customHeight="1"/>
    <row r="12101" ht="12.75" hidden="1" customHeight="1"/>
    <row r="12102" ht="12.75" hidden="1" customHeight="1"/>
    <row r="12103" ht="12.75" hidden="1" customHeight="1"/>
    <row r="12104" ht="12.75" hidden="1" customHeight="1"/>
    <row r="12105" ht="12.75" hidden="1" customHeight="1"/>
    <row r="12106" ht="12.75" hidden="1" customHeight="1"/>
    <row r="12107" ht="12.75" hidden="1" customHeight="1"/>
    <row r="12108" ht="12.75" hidden="1" customHeight="1"/>
    <row r="12109" ht="12.75" hidden="1" customHeight="1"/>
    <row r="12110" ht="12.75" hidden="1" customHeight="1"/>
    <row r="12111" ht="12.75" hidden="1" customHeight="1"/>
    <row r="12112" ht="12.75" hidden="1" customHeight="1"/>
    <row r="12113" ht="12.75" hidden="1" customHeight="1"/>
    <row r="12114" ht="12.75" hidden="1" customHeight="1"/>
    <row r="12115" ht="12.75" hidden="1" customHeight="1"/>
    <row r="12116" ht="12.75" hidden="1" customHeight="1"/>
    <row r="12117" ht="12.75" hidden="1" customHeight="1"/>
    <row r="12118" ht="12.75" hidden="1" customHeight="1"/>
    <row r="12119" ht="12.75" hidden="1" customHeight="1"/>
    <row r="12120" ht="12.75" hidden="1" customHeight="1"/>
    <row r="12121" ht="12.75" hidden="1" customHeight="1"/>
    <row r="12122" ht="12.75" hidden="1" customHeight="1"/>
    <row r="12123" ht="12.75" hidden="1" customHeight="1"/>
    <row r="12124" ht="12.75" hidden="1" customHeight="1"/>
    <row r="12125" ht="12.75" hidden="1" customHeight="1"/>
    <row r="12126" ht="12.75" hidden="1" customHeight="1"/>
    <row r="12127" ht="12.75" hidden="1" customHeight="1"/>
    <row r="12128" ht="12.75" hidden="1" customHeight="1"/>
    <row r="12129" ht="12.75" hidden="1" customHeight="1"/>
    <row r="12130" ht="12.75" hidden="1" customHeight="1"/>
    <row r="12131" ht="12.75" hidden="1" customHeight="1"/>
    <row r="12132" ht="12.75" hidden="1" customHeight="1"/>
    <row r="12133" ht="12.75" hidden="1" customHeight="1"/>
    <row r="12134" ht="12.75" hidden="1" customHeight="1"/>
    <row r="12135" ht="12.75" hidden="1" customHeight="1"/>
    <row r="12136" ht="12.75" hidden="1" customHeight="1"/>
    <row r="12137" ht="12.75" hidden="1" customHeight="1"/>
    <row r="12138" ht="12.75" hidden="1" customHeight="1"/>
    <row r="12139" ht="12.75" hidden="1" customHeight="1"/>
    <row r="12140" ht="12.75" hidden="1" customHeight="1"/>
    <row r="12141" ht="12.75" hidden="1" customHeight="1"/>
    <row r="12142" ht="12.75" hidden="1" customHeight="1"/>
    <row r="12143" ht="12.75" hidden="1" customHeight="1"/>
    <row r="12144" ht="12.75" hidden="1" customHeight="1"/>
    <row r="12145" ht="12.75" hidden="1" customHeight="1"/>
    <row r="12146" ht="12.75" hidden="1" customHeight="1"/>
    <row r="12147" ht="12.75" hidden="1" customHeight="1"/>
    <row r="12148" ht="12.75" hidden="1" customHeight="1"/>
    <row r="12149" ht="12.75" hidden="1" customHeight="1"/>
    <row r="12150" ht="12.75" hidden="1" customHeight="1"/>
    <row r="12151" ht="12.75" hidden="1" customHeight="1"/>
    <row r="12152" ht="12.75" hidden="1" customHeight="1"/>
    <row r="12153" ht="12.75" hidden="1" customHeight="1"/>
    <row r="12154" ht="12.75" hidden="1" customHeight="1"/>
    <row r="12155" ht="12.75" hidden="1" customHeight="1"/>
    <row r="12156" ht="12.75" hidden="1" customHeight="1"/>
    <row r="12157" ht="12.75" hidden="1" customHeight="1"/>
    <row r="12158" ht="12.75" hidden="1" customHeight="1"/>
    <row r="12159" ht="12.75" hidden="1" customHeight="1"/>
    <row r="12160" ht="12.75" hidden="1" customHeight="1"/>
    <row r="12161" ht="12.75" hidden="1" customHeight="1"/>
    <row r="12162" ht="12.75" hidden="1" customHeight="1"/>
    <row r="12163" ht="12.75" hidden="1" customHeight="1"/>
    <row r="12164" ht="12.75" hidden="1" customHeight="1"/>
    <row r="12165" ht="12.75" hidden="1" customHeight="1"/>
    <row r="12166" ht="12.75" hidden="1" customHeight="1"/>
    <row r="12167" ht="12.75" hidden="1" customHeight="1"/>
    <row r="12168" ht="12.75" hidden="1" customHeight="1"/>
    <row r="12169" ht="12.75" hidden="1" customHeight="1"/>
    <row r="12170" ht="12.75" hidden="1" customHeight="1"/>
    <row r="12171" ht="12.75" hidden="1" customHeight="1"/>
    <row r="12172" ht="12.75" hidden="1" customHeight="1"/>
    <row r="12173" ht="12.75" hidden="1" customHeight="1"/>
    <row r="12174" ht="12.75" hidden="1" customHeight="1"/>
    <row r="12175" ht="12.75" hidden="1" customHeight="1"/>
    <row r="12176" ht="12.75" hidden="1" customHeight="1"/>
    <row r="12177" ht="12.75" hidden="1" customHeight="1"/>
    <row r="12178" ht="12.75" hidden="1" customHeight="1"/>
    <row r="12179" ht="12.75" hidden="1" customHeight="1"/>
    <row r="12180" ht="12.75" hidden="1" customHeight="1"/>
    <row r="12181" ht="12.75" hidden="1" customHeight="1"/>
    <row r="12182" ht="12.75" hidden="1" customHeight="1"/>
    <row r="12183" ht="12.75" hidden="1" customHeight="1"/>
    <row r="12184" ht="12.75" hidden="1" customHeight="1"/>
    <row r="12185" ht="12.75" hidden="1" customHeight="1"/>
    <row r="12186" ht="12.75" hidden="1" customHeight="1"/>
    <row r="12187" ht="12.75" hidden="1" customHeight="1"/>
    <row r="12188" ht="12.75" hidden="1" customHeight="1"/>
    <row r="12189" ht="12.75" hidden="1" customHeight="1"/>
    <row r="12190" ht="12.75" hidden="1" customHeight="1"/>
    <row r="12191" ht="12.75" hidden="1" customHeight="1"/>
    <row r="12192" ht="12.75" hidden="1" customHeight="1"/>
    <row r="12193" ht="12.75" hidden="1" customHeight="1"/>
    <row r="12194" ht="12.75" hidden="1" customHeight="1"/>
    <row r="12195" ht="12.75" hidden="1" customHeight="1"/>
    <row r="12196" ht="12.75" hidden="1" customHeight="1"/>
    <row r="12197" ht="12.75" hidden="1" customHeight="1"/>
    <row r="12198" ht="12.75" hidden="1" customHeight="1"/>
    <row r="12199" ht="12.75" hidden="1" customHeight="1"/>
    <row r="12200" ht="12.75" hidden="1" customHeight="1"/>
    <row r="12201" ht="12.75" hidden="1" customHeight="1"/>
    <row r="12202" ht="12.75" hidden="1" customHeight="1"/>
    <row r="12203" ht="12.75" hidden="1" customHeight="1"/>
    <row r="12204" ht="12.75" hidden="1" customHeight="1"/>
    <row r="12205" ht="12.75" hidden="1" customHeight="1"/>
    <row r="12206" ht="12.75" hidden="1" customHeight="1"/>
    <row r="12207" ht="12.75" hidden="1" customHeight="1"/>
    <row r="12208" ht="12.75" hidden="1" customHeight="1"/>
    <row r="12209" ht="12.75" hidden="1" customHeight="1"/>
    <row r="12210" ht="12.75" hidden="1" customHeight="1"/>
    <row r="12211" ht="12.75" hidden="1" customHeight="1"/>
    <row r="12212" ht="12.75" hidden="1" customHeight="1"/>
    <row r="12213" ht="12.75" hidden="1" customHeight="1"/>
    <row r="12214" ht="12.75" hidden="1" customHeight="1"/>
    <row r="12215" ht="12.75" hidden="1" customHeight="1"/>
    <row r="12216" ht="12.75" hidden="1" customHeight="1"/>
    <row r="12217" ht="12.75" hidden="1" customHeight="1"/>
    <row r="12218" ht="12.75" hidden="1" customHeight="1"/>
    <row r="12219" ht="12.75" hidden="1" customHeight="1"/>
    <row r="12220" ht="12.75" hidden="1" customHeight="1"/>
    <row r="12221" ht="12.75" hidden="1" customHeight="1"/>
    <row r="12222" ht="12.75" hidden="1" customHeight="1"/>
    <row r="12223" ht="12.75" hidden="1" customHeight="1"/>
    <row r="12224" ht="12.75" hidden="1" customHeight="1"/>
    <row r="12225" ht="12.75" hidden="1" customHeight="1"/>
    <row r="12226" ht="12.75" hidden="1" customHeight="1"/>
    <row r="12227" ht="12.75" hidden="1" customHeight="1"/>
    <row r="12228" ht="12.75" hidden="1" customHeight="1"/>
    <row r="12229" ht="12.75" hidden="1" customHeight="1"/>
    <row r="12230" ht="12.75" hidden="1" customHeight="1"/>
    <row r="12231" ht="12.75" hidden="1" customHeight="1"/>
    <row r="12232" ht="12.75" hidden="1" customHeight="1"/>
    <row r="12233" ht="12.75" hidden="1" customHeight="1"/>
    <row r="12234" ht="12.75" hidden="1" customHeight="1"/>
    <row r="12235" ht="12.75" hidden="1" customHeight="1"/>
    <row r="12236" ht="12.75" hidden="1" customHeight="1"/>
    <row r="12237" ht="12.75" hidden="1" customHeight="1"/>
    <row r="12238" ht="12.75" hidden="1" customHeight="1"/>
    <row r="12239" ht="12.75" hidden="1" customHeight="1"/>
    <row r="12240" ht="12.75" hidden="1" customHeight="1"/>
    <row r="12241" ht="12.75" hidden="1" customHeight="1"/>
    <row r="12242" ht="12.75" hidden="1" customHeight="1"/>
    <row r="12243" ht="12.75" hidden="1" customHeight="1"/>
    <row r="12244" ht="12.75" hidden="1" customHeight="1"/>
    <row r="12245" ht="12.75" hidden="1" customHeight="1"/>
    <row r="12246" ht="12.75" hidden="1" customHeight="1"/>
    <row r="12247" ht="12.75" hidden="1" customHeight="1"/>
    <row r="12248" ht="12.75" hidden="1" customHeight="1"/>
    <row r="12249" ht="12.75" hidden="1" customHeight="1"/>
    <row r="12250" ht="12.75" hidden="1" customHeight="1"/>
    <row r="12251" ht="12.75" hidden="1" customHeight="1"/>
    <row r="12252" ht="12.75" hidden="1" customHeight="1"/>
    <row r="12253" ht="12.75" hidden="1" customHeight="1"/>
    <row r="12254" ht="12.75" hidden="1" customHeight="1"/>
    <row r="12255" ht="12.75" hidden="1" customHeight="1"/>
    <row r="12256" ht="12.75" hidden="1" customHeight="1"/>
    <row r="12257" ht="12.75" hidden="1" customHeight="1"/>
    <row r="12258" ht="12.75" hidden="1" customHeight="1"/>
    <row r="12259" ht="12.75" hidden="1" customHeight="1"/>
    <row r="12260" ht="12.75" hidden="1" customHeight="1"/>
    <row r="12261" ht="12.75" hidden="1" customHeight="1"/>
    <row r="12262" ht="12.75" hidden="1" customHeight="1"/>
    <row r="12263" ht="12.75" hidden="1" customHeight="1"/>
    <row r="12264" ht="12.75" hidden="1" customHeight="1"/>
    <row r="12265" ht="12.75" hidden="1" customHeight="1"/>
    <row r="12266" ht="12.75" hidden="1" customHeight="1"/>
    <row r="12267" ht="12.75" hidden="1" customHeight="1"/>
    <row r="12268" ht="12.75" hidden="1" customHeight="1"/>
    <row r="12269" ht="12.75" hidden="1" customHeight="1"/>
    <row r="12270" ht="12.75" hidden="1" customHeight="1"/>
    <row r="12271" ht="12.75" hidden="1" customHeight="1"/>
    <row r="12272" ht="12.75" hidden="1" customHeight="1"/>
    <row r="12273" ht="12.75" hidden="1" customHeight="1"/>
    <row r="12274" ht="12.75" hidden="1" customHeight="1"/>
    <row r="12275" ht="12.75" hidden="1" customHeight="1"/>
    <row r="12276" ht="12.75" hidden="1" customHeight="1"/>
    <row r="12277" ht="12.75" hidden="1" customHeight="1"/>
    <row r="12278" ht="12.75" hidden="1" customHeight="1"/>
    <row r="12279" ht="12.75" hidden="1" customHeight="1"/>
    <row r="12280" ht="12.75" hidden="1" customHeight="1"/>
    <row r="12281" ht="12.75" hidden="1" customHeight="1"/>
    <row r="12282" ht="12.75" hidden="1" customHeight="1"/>
    <row r="12283" ht="12.75" hidden="1" customHeight="1"/>
    <row r="12284" ht="12.75" hidden="1" customHeight="1"/>
    <row r="12285" ht="12.75" hidden="1" customHeight="1"/>
    <row r="12286" ht="12.75" hidden="1" customHeight="1"/>
    <row r="12287" ht="12.75" hidden="1" customHeight="1"/>
    <row r="12288" ht="12.75" hidden="1" customHeight="1"/>
    <row r="12289" ht="12.75" hidden="1" customHeight="1"/>
    <row r="12290" ht="12.75" hidden="1" customHeight="1"/>
    <row r="12291" ht="12.75" hidden="1" customHeight="1"/>
    <row r="12292" ht="12.75" hidden="1" customHeight="1"/>
    <row r="12293" ht="12.75" hidden="1" customHeight="1"/>
    <row r="12294" ht="12.75" hidden="1" customHeight="1"/>
    <row r="12295" ht="12.75" hidden="1" customHeight="1"/>
    <row r="12296" ht="12.75" hidden="1" customHeight="1"/>
    <row r="12297" ht="12.75" hidden="1" customHeight="1"/>
    <row r="12298" ht="12.75" hidden="1" customHeight="1"/>
    <row r="12299" ht="12.75" hidden="1" customHeight="1"/>
    <row r="12300" ht="12.75" hidden="1" customHeight="1"/>
    <row r="12301" ht="12.75" hidden="1" customHeight="1"/>
    <row r="12302" ht="12.75" hidden="1" customHeight="1"/>
    <row r="12303" ht="12.75" hidden="1" customHeight="1"/>
    <row r="12304" ht="12.75" hidden="1" customHeight="1"/>
    <row r="12305" ht="12.75" hidden="1" customHeight="1"/>
    <row r="12306" ht="12.75" hidden="1" customHeight="1"/>
    <row r="12307" ht="12.75" hidden="1" customHeight="1"/>
    <row r="12308" ht="12.75" hidden="1" customHeight="1"/>
    <row r="12309" ht="12.75" hidden="1" customHeight="1"/>
    <row r="12310" ht="12.75" hidden="1" customHeight="1"/>
    <row r="12311" ht="12.75" hidden="1" customHeight="1"/>
    <row r="12312" ht="12.75" hidden="1" customHeight="1"/>
    <row r="12313" ht="12.75" hidden="1" customHeight="1"/>
    <row r="12314" ht="12.75" hidden="1" customHeight="1"/>
    <row r="12315" ht="12.75" hidden="1" customHeight="1"/>
    <row r="12316" ht="12.75" hidden="1" customHeight="1"/>
    <row r="12317" ht="12.75" hidden="1" customHeight="1"/>
    <row r="12318" ht="12.75" hidden="1" customHeight="1"/>
    <row r="12319" ht="12.75" hidden="1" customHeight="1"/>
    <row r="12320" ht="12.75" hidden="1" customHeight="1"/>
    <row r="12321" ht="12.75" hidden="1" customHeight="1"/>
    <row r="12322" ht="12.75" hidden="1" customHeight="1"/>
    <row r="12323" ht="12.75" hidden="1" customHeight="1"/>
    <row r="12324" ht="12.75" hidden="1" customHeight="1"/>
    <row r="12325" ht="12.75" hidden="1" customHeight="1"/>
    <row r="12326" ht="12.75" hidden="1" customHeight="1"/>
    <row r="12327" ht="12.75" hidden="1" customHeight="1"/>
    <row r="12328" ht="12.75" hidden="1" customHeight="1"/>
    <row r="12329" ht="12.75" hidden="1" customHeight="1"/>
    <row r="12330" ht="12.75" hidden="1" customHeight="1"/>
    <row r="12331" ht="12.75" hidden="1" customHeight="1"/>
    <row r="12332" ht="12.75" hidden="1" customHeight="1"/>
    <row r="12333" ht="12.75" hidden="1" customHeight="1"/>
    <row r="12334" ht="12.75" hidden="1" customHeight="1"/>
    <row r="12335" ht="12.75" hidden="1" customHeight="1"/>
    <row r="12336" ht="12.75" hidden="1" customHeight="1"/>
    <row r="12337" ht="12.75" hidden="1" customHeight="1"/>
    <row r="12338" ht="12.75" hidden="1" customHeight="1"/>
    <row r="12339" ht="12.75" hidden="1" customHeight="1"/>
    <row r="12340" ht="12.75" hidden="1" customHeight="1"/>
    <row r="12341" ht="12.75" hidden="1" customHeight="1"/>
    <row r="12342" ht="12.75" hidden="1" customHeight="1"/>
    <row r="12343" ht="12.75" hidden="1" customHeight="1"/>
    <row r="12344" ht="12.75" hidden="1" customHeight="1"/>
    <row r="12345" ht="12.75" hidden="1" customHeight="1"/>
    <row r="12346" ht="12.75" hidden="1" customHeight="1"/>
    <row r="12347" ht="12.75" hidden="1" customHeight="1"/>
    <row r="12348" ht="12.75" hidden="1" customHeight="1"/>
    <row r="12349" ht="12.75" hidden="1" customHeight="1"/>
    <row r="12350" ht="12.75" hidden="1" customHeight="1"/>
    <row r="12351" ht="12.75" hidden="1" customHeight="1"/>
    <row r="12352" ht="12.75" hidden="1" customHeight="1"/>
    <row r="12353" ht="12.75" hidden="1" customHeight="1"/>
    <row r="12354" ht="12.75" hidden="1" customHeight="1"/>
    <row r="12355" ht="12.75" hidden="1" customHeight="1"/>
    <row r="12356" ht="12.75" hidden="1" customHeight="1"/>
    <row r="12357" ht="12.75" hidden="1" customHeight="1"/>
    <row r="12358" ht="12.75" hidden="1" customHeight="1"/>
    <row r="12359" ht="12.75" hidden="1" customHeight="1"/>
    <row r="12360" ht="12.75" hidden="1" customHeight="1"/>
    <row r="12361" ht="12.75" hidden="1" customHeight="1"/>
    <row r="12362" ht="12.75" hidden="1" customHeight="1"/>
    <row r="12363" ht="12.75" hidden="1" customHeight="1"/>
    <row r="12364" ht="12.75" hidden="1" customHeight="1"/>
    <row r="12365" ht="12.75" hidden="1" customHeight="1"/>
    <row r="12366" ht="12.75" hidden="1" customHeight="1"/>
    <row r="12367" ht="12.75" hidden="1" customHeight="1"/>
    <row r="12368" ht="12.75" hidden="1" customHeight="1"/>
    <row r="12369" ht="12.75" hidden="1" customHeight="1"/>
    <row r="12370" ht="12.75" hidden="1" customHeight="1"/>
    <row r="12371" ht="12.75" hidden="1" customHeight="1"/>
    <row r="12372" ht="12.75" hidden="1" customHeight="1"/>
    <row r="12373" ht="12.75" hidden="1" customHeight="1"/>
    <row r="12374" ht="12.75" hidden="1" customHeight="1"/>
    <row r="12375" ht="12.75" hidden="1" customHeight="1"/>
    <row r="12376" ht="12.75" hidden="1" customHeight="1"/>
    <row r="12377" ht="12.75" hidden="1" customHeight="1"/>
    <row r="12378" ht="12.75" hidden="1" customHeight="1"/>
    <row r="12379" ht="12.75" hidden="1" customHeight="1"/>
    <row r="12380" ht="12.75" hidden="1" customHeight="1"/>
    <row r="12381" ht="12.75" hidden="1" customHeight="1"/>
    <row r="12382" ht="12.75" hidden="1" customHeight="1"/>
    <row r="12383" ht="12.75" hidden="1" customHeight="1"/>
    <row r="12384" ht="12.75" hidden="1" customHeight="1"/>
    <row r="12385" ht="12.75" hidden="1" customHeight="1"/>
    <row r="12386" ht="12.75" hidden="1" customHeight="1"/>
    <row r="12387" ht="12.75" hidden="1" customHeight="1"/>
    <row r="12388" ht="12.75" hidden="1" customHeight="1"/>
    <row r="12389" ht="12.75" hidden="1" customHeight="1"/>
    <row r="12390" ht="12.75" hidden="1" customHeight="1"/>
    <row r="12391" ht="12.75" hidden="1" customHeight="1"/>
    <row r="12392" ht="12.75" hidden="1" customHeight="1"/>
    <row r="12393" ht="12.75" hidden="1" customHeight="1"/>
    <row r="12394" ht="12.75" hidden="1" customHeight="1"/>
    <row r="12395" ht="12.75" hidden="1" customHeight="1"/>
    <row r="12396" ht="12.75" hidden="1" customHeight="1"/>
    <row r="12397" ht="12.75" hidden="1" customHeight="1"/>
    <row r="12398" ht="12.75" hidden="1" customHeight="1"/>
    <row r="12399" ht="12.75" hidden="1" customHeight="1"/>
    <row r="12400" ht="12.75" hidden="1" customHeight="1"/>
    <row r="12401" ht="12.75" hidden="1" customHeight="1"/>
    <row r="12402" ht="12.75" hidden="1" customHeight="1"/>
    <row r="12403" ht="12.75" hidden="1" customHeight="1"/>
    <row r="12404" ht="12.75" hidden="1" customHeight="1"/>
    <row r="12405" ht="12.75" hidden="1" customHeight="1"/>
    <row r="12406" ht="12.75" hidden="1" customHeight="1"/>
    <row r="12407" ht="12.75" hidden="1" customHeight="1"/>
    <row r="12408" ht="12.75" hidden="1" customHeight="1"/>
    <row r="12409" ht="12.75" hidden="1" customHeight="1"/>
    <row r="12410" ht="12.75" hidden="1" customHeight="1"/>
    <row r="12411" ht="12.75" hidden="1" customHeight="1"/>
    <row r="12412" ht="12.75" hidden="1" customHeight="1"/>
    <row r="12413" ht="12.75" hidden="1" customHeight="1"/>
    <row r="12414" ht="12.75" hidden="1" customHeight="1"/>
    <row r="12415" ht="12.75" hidden="1" customHeight="1"/>
    <row r="12416" ht="12.75" hidden="1" customHeight="1"/>
    <row r="12417" ht="12.75" hidden="1" customHeight="1"/>
    <row r="12418" ht="12.75" hidden="1" customHeight="1"/>
    <row r="12419" ht="12.75" hidden="1" customHeight="1"/>
    <row r="12420" ht="12.75" hidden="1" customHeight="1"/>
    <row r="12421" ht="12.75" hidden="1" customHeight="1"/>
    <row r="12422" ht="12.75" hidden="1" customHeight="1"/>
    <row r="12423" ht="12.75" hidden="1" customHeight="1"/>
    <row r="12424" ht="12.75" hidden="1" customHeight="1"/>
    <row r="12425" ht="12.75" hidden="1" customHeight="1"/>
    <row r="12426" ht="12.75" hidden="1" customHeight="1"/>
    <row r="12427" ht="12.75" hidden="1" customHeight="1"/>
    <row r="12428" ht="12.75" hidden="1" customHeight="1"/>
    <row r="12429" ht="12.75" hidden="1" customHeight="1"/>
    <row r="12430" ht="12.75" hidden="1" customHeight="1"/>
    <row r="12431" ht="12.75" hidden="1" customHeight="1"/>
    <row r="12432" ht="12.75" hidden="1" customHeight="1"/>
    <row r="12433" ht="12.75" hidden="1" customHeight="1"/>
    <row r="12434" ht="12.75" hidden="1" customHeight="1"/>
    <row r="12435" ht="12.75" hidden="1" customHeight="1"/>
    <row r="12436" ht="12.75" hidden="1" customHeight="1"/>
    <row r="12437" ht="12.75" hidden="1" customHeight="1"/>
    <row r="12438" ht="12.75" hidden="1" customHeight="1"/>
    <row r="12439" ht="12.75" hidden="1" customHeight="1"/>
    <row r="12440" ht="12.75" hidden="1" customHeight="1"/>
    <row r="12441" ht="12.75" hidden="1" customHeight="1"/>
    <row r="12442" ht="12.75" hidden="1" customHeight="1"/>
    <row r="12443" ht="12.75" hidden="1" customHeight="1"/>
    <row r="12444" ht="12.75" hidden="1" customHeight="1"/>
    <row r="12445" ht="12.75" hidden="1" customHeight="1"/>
    <row r="12446" ht="12.75" hidden="1" customHeight="1"/>
    <row r="12447" ht="12.75" hidden="1" customHeight="1"/>
    <row r="12448" ht="12.75" hidden="1" customHeight="1"/>
    <row r="12449" ht="12.75" hidden="1" customHeight="1"/>
    <row r="12450" ht="12.75" hidden="1" customHeight="1"/>
    <row r="12451" ht="12.75" hidden="1" customHeight="1"/>
    <row r="12452" ht="12.75" hidden="1" customHeight="1"/>
    <row r="12453" ht="12.75" hidden="1" customHeight="1"/>
    <row r="12454" ht="12.75" hidden="1" customHeight="1"/>
    <row r="12455" ht="12.75" hidden="1" customHeight="1"/>
    <row r="12456" ht="12.75" hidden="1" customHeight="1"/>
    <row r="12457" ht="12.75" hidden="1" customHeight="1"/>
    <row r="12458" ht="12.75" hidden="1" customHeight="1"/>
    <row r="12459" ht="12.75" hidden="1" customHeight="1"/>
    <row r="12460" ht="12.75" hidden="1" customHeight="1"/>
    <row r="12461" ht="12.75" hidden="1" customHeight="1"/>
    <row r="12462" ht="12.75" hidden="1" customHeight="1"/>
    <row r="12463" ht="12.75" hidden="1" customHeight="1"/>
    <row r="12464" ht="12.75" hidden="1" customHeight="1"/>
    <row r="12465" ht="12.75" hidden="1" customHeight="1"/>
    <row r="12466" ht="12.75" hidden="1" customHeight="1"/>
    <row r="12467" ht="12.75" hidden="1" customHeight="1"/>
    <row r="12468" ht="12.75" hidden="1" customHeight="1"/>
    <row r="12469" ht="12.75" hidden="1" customHeight="1"/>
    <row r="12470" ht="12.75" hidden="1" customHeight="1"/>
    <row r="12471" ht="12.75" hidden="1" customHeight="1"/>
    <row r="12472" ht="12.75" hidden="1" customHeight="1"/>
    <row r="12473" ht="12.75" hidden="1" customHeight="1"/>
    <row r="12474" ht="12.75" hidden="1" customHeight="1"/>
    <row r="12475" ht="12.75" hidden="1" customHeight="1"/>
    <row r="12476" ht="12.75" hidden="1" customHeight="1"/>
    <row r="12477" ht="12.75" hidden="1" customHeight="1"/>
    <row r="12478" ht="12.75" hidden="1" customHeight="1"/>
    <row r="12479" ht="12.75" hidden="1" customHeight="1"/>
    <row r="12480" ht="12.75" hidden="1" customHeight="1"/>
    <row r="12481" ht="12.75" hidden="1" customHeight="1"/>
    <row r="12482" ht="12.75" hidden="1" customHeight="1"/>
    <row r="12483" ht="12.75" hidden="1" customHeight="1"/>
    <row r="12484" ht="12.75" hidden="1" customHeight="1"/>
    <row r="12485" ht="12.75" hidden="1" customHeight="1"/>
    <row r="12486" ht="12.75" hidden="1" customHeight="1"/>
    <row r="12487" ht="12.75" hidden="1" customHeight="1"/>
    <row r="12488" ht="12.75" hidden="1" customHeight="1"/>
    <row r="12489" ht="12.75" hidden="1" customHeight="1"/>
    <row r="12490" ht="12.75" hidden="1" customHeight="1"/>
    <row r="12491" ht="12.75" hidden="1" customHeight="1"/>
    <row r="12492" ht="12.75" hidden="1" customHeight="1"/>
    <row r="12493" ht="12.75" hidden="1" customHeight="1"/>
    <row r="12494" ht="12.75" hidden="1" customHeight="1"/>
    <row r="12495" ht="12.75" hidden="1" customHeight="1"/>
    <row r="12496" ht="12.75" hidden="1" customHeight="1"/>
    <row r="12497" ht="12.75" hidden="1" customHeight="1"/>
    <row r="12498" ht="12.75" hidden="1" customHeight="1"/>
    <row r="12499" ht="12.75" hidden="1" customHeight="1"/>
    <row r="12500" ht="12.75" hidden="1" customHeight="1"/>
    <row r="12501" ht="12.75" hidden="1" customHeight="1"/>
    <row r="12502" ht="12.75" hidden="1" customHeight="1"/>
    <row r="12503" ht="12.75" hidden="1" customHeight="1"/>
    <row r="12504" ht="12.75" hidden="1" customHeight="1"/>
    <row r="12505" ht="12.75" hidden="1" customHeight="1"/>
    <row r="12506" ht="12.75" hidden="1" customHeight="1"/>
    <row r="12507" ht="12.75" hidden="1" customHeight="1"/>
    <row r="12508" ht="12.75" hidden="1" customHeight="1"/>
    <row r="12509" ht="12.75" hidden="1" customHeight="1"/>
    <row r="12510" ht="12.75" hidden="1" customHeight="1"/>
    <row r="12511" ht="12.75" hidden="1" customHeight="1"/>
    <row r="12512" ht="12.75" hidden="1" customHeight="1"/>
    <row r="12513" ht="12.75" hidden="1" customHeight="1"/>
    <row r="12514" ht="12.75" hidden="1" customHeight="1"/>
    <row r="12515" ht="12.75" hidden="1" customHeight="1"/>
    <row r="12516" ht="12.75" hidden="1" customHeight="1"/>
    <row r="12517" ht="12.75" hidden="1" customHeight="1"/>
    <row r="12518" ht="12.75" hidden="1" customHeight="1"/>
    <row r="12519" ht="12.75" hidden="1" customHeight="1"/>
    <row r="12520" ht="12.75" hidden="1" customHeight="1"/>
    <row r="12521" ht="12.75" hidden="1" customHeight="1"/>
    <row r="12522" ht="12.75" hidden="1" customHeight="1"/>
    <row r="12523" ht="12.75" hidden="1" customHeight="1"/>
    <row r="12524" ht="12.75" hidden="1" customHeight="1"/>
    <row r="12525" ht="12.75" hidden="1" customHeight="1"/>
    <row r="12526" ht="12.75" hidden="1" customHeight="1"/>
    <row r="12527" ht="12.75" hidden="1" customHeight="1"/>
    <row r="12528" ht="12.75" hidden="1" customHeight="1"/>
    <row r="12529" ht="12.75" hidden="1" customHeight="1"/>
    <row r="12530" ht="12.75" hidden="1" customHeight="1"/>
    <row r="12531" ht="12.75" hidden="1" customHeight="1"/>
    <row r="12532" ht="12.75" hidden="1" customHeight="1"/>
    <row r="12533" ht="12.75" hidden="1" customHeight="1"/>
    <row r="12534" ht="12.75" hidden="1" customHeight="1"/>
    <row r="12535" ht="12.75" hidden="1" customHeight="1"/>
    <row r="12536" ht="12.75" hidden="1" customHeight="1"/>
    <row r="12537" ht="12.75" hidden="1" customHeight="1"/>
    <row r="12538" ht="12.75" hidden="1" customHeight="1"/>
    <row r="12539" ht="12.75" hidden="1" customHeight="1"/>
    <row r="12540" ht="12.75" hidden="1" customHeight="1"/>
    <row r="12541" ht="12.75" hidden="1" customHeight="1"/>
    <row r="12542" ht="12.75" hidden="1" customHeight="1"/>
    <row r="12543" ht="12.75" hidden="1" customHeight="1"/>
    <row r="12544" ht="12.75" hidden="1" customHeight="1"/>
    <row r="12545" ht="12.75" hidden="1" customHeight="1"/>
    <row r="12546" ht="12.75" hidden="1" customHeight="1"/>
    <row r="12547" ht="12.75" hidden="1" customHeight="1"/>
    <row r="12548" ht="12.75" hidden="1" customHeight="1"/>
    <row r="12549" ht="12.75" hidden="1" customHeight="1"/>
    <row r="12550" ht="12.75" hidden="1" customHeight="1"/>
    <row r="12551" ht="12.75" hidden="1" customHeight="1"/>
    <row r="12552" ht="12.75" hidden="1" customHeight="1"/>
    <row r="12553" ht="12.75" hidden="1" customHeight="1"/>
    <row r="12554" ht="12.75" hidden="1" customHeight="1"/>
    <row r="12555" ht="12.75" hidden="1" customHeight="1"/>
    <row r="12556" ht="12.75" hidden="1" customHeight="1"/>
    <row r="12557" ht="12.75" hidden="1" customHeight="1"/>
    <row r="12558" ht="12.75" hidden="1" customHeight="1"/>
    <row r="12559" ht="12.75" hidden="1" customHeight="1"/>
    <row r="12560" ht="12.75" hidden="1" customHeight="1"/>
    <row r="12561" ht="12.75" hidden="1" customHeight="1"/>
    <row r="12562" ht="12.75" hidden="1" customHeight="1"/>
    <row r="12563" ht="12.75" hidden="1" customHeight="1"/>
    <row r="12564" ht="12.75" hidden="1" customHeight="1"/>
    <row r="12565" ht="12.75" hidden="1" customHeight="1"/>
    <row r="12566" ht="12.75" hidden="1" customHeight="1"/>
    <row r="12567" ht="12.75" hidden="1" customHeight="1"/>
    <row r="12568" ht="12.75" hidden="1" customHeight="1"/>
    <row r="12569" ht="12.75" hidden="1" customHeight="1"/>
    <row r="12570" ht="12.75" hidden="1" customHeight="1"/>
    <row r="12571" ht="12.75" hidden="1" customHeight="1"/>
    <row r="12572" ht="12.75" hidden="1" customHeight="1"/>
    <row r="12573" ht="12.75" hidden="1" customHeight="1"/>
    <row r="12574" ht="12.75" hidden="1" customHeight="1"/>
    <row r="12575" ht="12.75" hidden="1" customHeight="1"/>
    <row r="12576" ht="12.75" hidden="1" customHeight="1"/>
    <row r="12577" ht="12.75" hidden="1" customHeight="1"/>
    <row r="12578" ht="12.75" hidden="1" customHeight="1"/>
    <row r="12579" ht="12.75" hidden="1" customHeight="1"/>
    <row r="12580" ht="12.75" hidden="1" customHeight="1"/>
    <row r="12581" ht="12.75" hidden="1" customHeight="1"/>
    <row r="12582" ht="12.75" hidden="1" customHeight="1"/>
    <row r="12583" ht="12.75" hidden="1" customHeight="1"/>
    <row r="12584" ht="12.75" hidden="1" customHeight="1"/>
    <row r="12585" ht="12.75" hidden="1" customHeight="1"/>
    <row r="12586" ht="12.75" hidden="1" customHeight="1"/>
    <row r="12587" ht="12.75" hidden="1" customHeight="1"/>
    <row r="12588" ht="12.75" hidden="1" customHeight="1"/>
    <row r="12589" ht="12.75" hidden="1" customHeight="1"/>
    <row r="12590" ht="12.75" hidden="1" customHeight="1"/>
    <row r="12591" ht="12.75" hidden="1" customHeight="1"/>
    <row r="12592" ht="12.75" hidden="1" customHeight="1"/>
    <row r="12593" ht="12.75" hidden="1" customHeight="1"/>
    <row r="12594" ht="12.75" hidden="1" customHeight="1"/>
    <row r="12595" ht="12.75" hidden="1" customHeight="1"/>
    <row r="12596" ht="12.75" hidden="1" customHeight="1"/>
    <row r="12597" ht="12.75" hidden="1" customHeight="1"/>
    <row r="12598" ht="12.75" hidden="1" customHeight="1"/>
    <row r="12599" ht="12.75" hidden="1" customHeight="1"/>
    <row r="12600" ht="12.75" hidden="1" customHeight="1"/>
    <row r="12601" ht="12.75" hidden="1" customHeight="1"/>
    <row r="12602" ht="12.75" hidden="1" customHeight="1"/>
    <row r="12603" ht="12.75" hidden="1" customHeight="1"/>
    <row r="12604" ht="12.75" hidden="1" customHeight="1"/>
    <row r="12605" ht="12.75" hidden="1" customHeight="1"/>
    <row r="12606" ht="12.75" hidden="1" customHeight="1"/>
    <row r="12607" ht="12.75" hidden="1" customHeight="1"/>
    <row r="12608" ht="12.75" hidden="1" customHeight="1"/>
    <row r="12609" ht="12.75" hidden="1" customHeight="1"/>
    <row r="12610" ht="12.75" hidden="1" customHeight="1"/>
    <row r="12611" ht="12.75" hidden="1" customHeight="1"/>
    <row r="12612" ht="12.75" hidden="1" customHeight="1"/>
    <row r="12613" ht="12.75" hidden="1" customHeight="1"/>
    <row r="12614" ht="12.75" hidden="1" customHeight="1"/>
    <row r="12615" ht="12.75" hidden="1" customHeight="1"/>
    <row r="12616" ht="12.75" hidden="1" customHeight="1"/>
    <row r="12617" ht="12.75" hidden="1" customHeight="1"/>
    <row r="12618" ht="12.75" hidden="1" customHeight="1"/>
    <row r="12619" ht="12.75" hidden="1" customHeight="1"/>
    <row r="12620" ht="12.75" hidden="1" customHeight="1"/>
    <row r="12621" ht="12.75" hidden="1" customHeight="1"/>
    <row r="12622" ht="12.75" hidden="1" customHeight="1"/>
    <row r="12623" ht="12.75" hidden="1" customHeight="1"/>
    <row r="12624" ht="12.75" hidden="1" customHeight="1"/>
    <row r="12625" ht="12.75" hidden="1" customHeight="1"/>
    <row r="12626" ht="12.75" hidden="1" customHeight="1"/>
    <row r="12627" ht="12.75" hidden="1" customHeight="1"/>
    <row r="12628" ht="12.75" hidden="1" customHeight="1"/>
    <row r="12629" ht="12.75" hidden="1" customHeight="1"/>
    <row r="12630" ht="12.75" hidden="1" customHeight="1"/>
    <row r="12631" ht="12.75" hidden="1" customHeight="1"/>
    <row r="12632" ht="12.75" hidden="1" customHeight="1"/>
    <row r="12633" ht="12.75" hidden="1" customHeight="1"/>
    <row r="12634" ht="12.75" hidden="1" customHeight="1"/>
    <row r="12635" ht="12.75" hidden="1" customHeight="1"/>
    <row r="12636" ht="12.75" hidden="1" customHeight="1"/>
    <row r="12637" ht="12.75" hidden="1" customHeight="1"/>
    <row r="12638" ht="12.75" hidden="1" customHeight="1"/>
    <row r="12639" ht="12.75" hidden="1" customHeight="1"/>
    <row r="12640" ht="12.75" hidden="1" customHeight="1"/>
    <row r="12641" ht="12.75" hidden="1" customHeight="1"/>
    <row r="12642" ht="12.75" hidden="1" customHeight="1"/>
    <row r="12643" ht="12.75" hidden="1" customHeight="1"/>
    <row r="12644" ht="12.75" hidden="1" customHeight="1"/>
    <row r="12645" ht="12.75" hidden="1" customHeight="1"/>
    <row r="12646" ht="12.75" hidden="1" customHeight="1"/>
    <row r="12647" ht="12.75" hidden="1" customHeight="1"/>
    <row r="12648" ht="12.75" hidden="1" customHeight="1"/>
    <row r="12649" ht="12.75" hidden="1" customHeight="1"/>
    <row r="12650" ht="12.75" hidden="1" customHeight="1"/>
    <row r="12651" ht="12.75" hidden="1" customHeight="1"/>
    <row r="12652" ht="12.75" hidden="1" customHeight="1"/>
    <row r="12653" ht="12.75" hidden="1" customHeight="1"/>
    <row r="12654" ht="12.75" hidden="1" customHeight="1"/>
    <row r="12655" ht="12.75" hidden="1" customHeight="1"/>
    <row r="12656" ht="12.75" hidden="1" customHeight="1"/>
    <row r="12657" ht="12.75" hidden="1" customHeight="1"/>
    <row r="12658" ht="12.75" hidden="1" customHeight="1"/>
    <row r="12659" ht="12.75" hidden="1" customHeight="1"/>
    <row r="12660" ht="12.75" hidden="1" customHeight="1"/>
    <row r="12661" ht="12.75" hidden="1" customHeight="1"/>
    <row r="12662" ht="12.75" hidden="1" customHeight="1"/>
    <row r="12663" ht="12.75" hidden="1" customHeight="1"/>
    <row r="12664" ht="12.75" hidden="1" customHeight="1"/>
    <row r="12665" ht="12.75" hidden="1" customHeight="1"/>
    <row r="12666" ht="12.75" hidden="1" customHeight="1"/>
    <row r="12667" ht="12.75" hidden="1" customHeight="1"/>
    <row r="12668" ht="12.75" hidden="1" customHeight="1"/>
    <row r="12669" ht="12.75" hidden="1" customHeight="1"/>
    <row r="12670" ht="12.75" hidden="1" customHeight="1"/>
    <row r="12671" ht="12.75" hidden="1" customHeight="1"/>
    <row r="12672" ht="12.75" hidden="1" customHeight="1"/>
    <row r="12673" ht="12.75" hidden="1" customHeight="1"/>
    <row r="12674" ht="12.75" hidden="1" customHeight="1"/>
    <row r="12675" ht="12.75" hidden="1" customHeight="1"/>
    <row r="12676" ht="12.75" hidden="1" customHeight="1"/>
    <row r="12677" ht="12.75" hidden="1" customHeight="1"/>
    <row r="12678" ht="12.75" hidden="1" customHeight="1"/>
    <row r="12679" ht="12.75" hidden="1" customHeight="1"/>
    <row r="12680" ht="12.75" hidden="1" customHeight="1"/>
    <row r="12681" ht="12.75" hidden="1" customHeight="1"/>
    <row r="12682" ht="12.75" hidden="1" customHeight="1"/>
    <row r="12683" ht="12.75" hidden="1" customHeight="1"/>
    <row r="12684" ht="12.75" hidden="1" customHeight="1"/>
    <row r="12685" ht="12.75" hidden="1" customHeight="1"/>
    <row r="12686" ht="12.75" hidden="1" customHeight="1"/>
    <row r="12687" ht="12.75" hidden="1" customHeight="1"/>
    <row r="12688" ht="12.75" hidden="1" customHeight="1"/>
    <row r="12689" ht="12.75" hidden="1" customHeight="1"/>
    <row r="12690" ht="12.75" hidden="1" customHeight="1"/>
    <row r="12691" ht="12.75" hidden="1" customHeight="1"/>
    <row r="12692" ht="12.75" hidden="1" customHeight="1"/>
    <row r="12693" ht="12.75" hidden="1" customHeight="1"/>
    <row r="12694" ht="12.75" hidden="1" customHeight="1"/>
    <row r="12695" ht="12.75" hidden="1" customHeight="1"/>
    <row r="12696" ht="12.75" hidden="1" customHeight="1"/>
    <row r="12697" ht="12.75" hidden="1" customHeight="1"/>
    <row r="12698" ht="12.75" hidden="1" customHeight="1"/>
    <row r="12699" ht="12.75" hidden="1" customHeight="1"/>
    <row r="12700" ht="12.75" hidden="1" customHeight="1"/>
    <row r="12701" ht="12.75" hidden="1" customHeight="1"/>
    <row r="12702" ht="12.75" hidden="1" customHeight="1"/>
    <row r="12703" ht="12.75" hidden="1" customHeight="1"/>
    <row r="12704" ht="12.75" hidden="1" customHeight="1"/>
    <row r="12705" ht="12.75" hidden="1" customHeight="1"/>
    <row r="12706" ht="12.75" hidden="1" customHeight="1"/>
    <row r="12707" ht="12.75" hidden="1" customHeight="1"/>
    <row r="12708" ht="12.75" hidden="1" customHeight="1"/>
    <row r="12709" ht="12.75" hidden="1" customHeight="1"/>
    <row r="12710" ht="12.75" hidden="1" customHeight="1"/>
    <row r="12711" ht="12.75" hidden="1" customHeight="1"/>
    <row r="12712" ht="12.75" hidden="1" customHeight="1"/>
    <row r="12713" ht="12.75" hidden="1" customHeight="1"/>
    <row r="12714" ht="12.75" hidden="1" customHeight="1"/>
    <row r="12715" ht="12.75" hidden="1" customHeight="1"/>
    <row r="12716" ht="12.75" hidden="1" customHeight="1"/>
    <row r="12717" ht="12.75" hidden="1" customHeight="1"/>
    <row r="12718" ht="12.75" hidden="1" customHeight="1"/>
    <row r="12719" ht="12.75" hidden="1" customHeight="1"/>
    <row r="12720" ht="12.75" hidden="1" customHeight="1"/>
    <row r="12721" ht="12.75" hidden="1" customHeight="1"/>
    <row r="12722" ht="12.75" hidden="1" customHeight="1"/>
    <row r="12723" ht="12.75" hidden="1" customHeight="1"/>
    <row r="12724" ht="12.75" hidden="1" customHeight="1"/>
    <row r="12725" ht="12.75" hidden="1" customHeight="1"/>
    <row r="12726" ht="12.75" hidden="1" customHeight="1"/>
    <row r="12727" ht="12.75" hidden="1" customHeight="1"/>
    <row r="12728" ht="12.75" hidden="1" customHeight="1"/>
    <row r="12729" ht="12.75" hidden="1" customHeight="1"/>
    <row r="12730" ht="12.75" hidden="1" customHeight="1"/>
    <row r="12731" ht="12.75" hidden="1" customHeight="1"/>
    <row r="12732" ht="12.75" hidden="1" customHeight="1"/>
    <row r="12733" ht="12.75" hidden="1" customHeight="1"/>
    <row r="12734" ht="12.75" hidden="1" customHeight="1"/>
    <row r="12735" ht="12.75" hidden="1" customHeight="1"/>
    <row r="12736" ht="12.75" hidden="1" customHeight="1"/>
    <row r="12737" ht="12.75" hidden="1" customHeight="1"/>
    <row r="12738" ht="12.75" hidden="1" customHeight="1"/>
    <row r="12739" ht="12.75" hidden="1" customHeight="1"/>
    <row r="12740" ht="12.75" hidden="1" customHeight="1"/>
    <row r="12741" ht="12.75" hidden="1" customHeight="1"/>
    <row r="12742" ht="12.75" hidden="1" customHeight="1"/>
    <row r="12743" ht="12.75" hidden="1" customHeight="1"/>
    <row r="12744" ht="12.75" hidden="1" customHeight="1"/>
    <row r="12745" ht="12.75" hidden="1" customHeight="1"/>
    <row r="12746" ht="12.75" hidden="1" customHeight="1"/>
    <row r="12747" ht="12.75" hidden="1" customHeight="1"/>
    <row r="12748" ht="12.75" hidden="1" customHeight="1"/>
    <row r="12749" ht="12.75" hidden="1" customHeight="1"/>
    <row r="12750" ht="12.75" hidden="1" customHeight="1"/>
    <row r="12751" ht="12.75" hidden="1" customHeight="1"/>
    <row r="12752" ht="12.75" hidden="1" customHeight="1"/>
    <row r="12753" ht="12.75" hidden="1" customHeight="1"/>
    <row r="12754" ht="12.75" hidden="1" customHeight="1"/>
    <row r="12755" ht="12.75" hidden="1" customHeight="1"/>
    <row r="12756" ht="12.75" hidden="1" customHeight="1"/>
    <row r="12757" ht="12.75" hidden="1" customHeight="1"/>
    <row r="12758" ht="12.75" hidden="1" customHeight="1"/>
    <row r="12759" ht="12.75" hidden="1" customHeight="1"/>
    <row r="12760" ht="12.75" hidden="1" customHeight="1"/>
    <row r="12761" ht="12.75" hidden="1" customHeight="1"/>
    <row r="12762" ht="12.75" hidden="1" customHeight="1"/>
    <row r="12763" ht="12.75" hidden="1" customHeight="1"/>
    <row r="12764" ht="12.75" hidden="1" customHeight="1"/>
    <row r="12765" ht="12.75" hidden="1" customHeight="1"/>
    <row r="12766" ht="12.75" hidden="1" customHeight="1"/>
    <row r="12767" ht="12.75" hidden="1" customHeight="1"/>
    <row r="12768" ht="12.75" hidden="1" customHeight="1"/>
    <row r="12769" ht="12.75" hidden="1" customHeight="1"/>
    <row r="12770" ht="12.75" hidden="1" customHeight="1"/>
    <row r="12771" ht="12.75" hidden="1" customHeight="1"/>
    <row r="12772" ht="12.75" hidden="1" customHeight="1"/>
    <row r="12773" ht="12.75" hidden="1" customHeight="1"/>
    <row r="12774" ht="12.75" hidden="1" customHeight="1"/>
    <row r="12775" ht="12.75" hidden="1" customHeight="1"/>
    <row r="12776" ht="12.75" hidden="1" customHeight="1"/>
    <row r="12777" ht="12.75" hidden="1" customHeight="1"/>
    <row r="12778" ht="12.75" hidden="1" customHeight="1"/>
    <row r="12779" ht="12.75" hidden="1" customHeight="1"/>
    <row r="12780" ht="12.75" hidden="1" customHeight="1"/>
    <row r="12781" ht="12.75" hidden="1" customHeight="1"/>
    <row r="12782" ht="12.75" hidden="1" customHeight="1"/>
    <row r="12783" ht="12.75" hidden="1" customHeight="1"/>
    <row r="12784" ht="12.75" hidden="1" customHeight="1"/>
    <row r="12785" ht="12.75" hidden="1" customHeight="1"/>
    <row r="12786" ht="12.75" hidden="1" customHeight="1"/>
    <row r="12787" ht="12.75" hidden="1" customHeight="1"/>
    <row r="12788" ht="12.75" hidden="1" customHeight="1"/>
    <row r="12789" ht="12.75" hidden="1" customHeight="1"/>
    <row r="12790" ht="12.75" hidden="1" customHeight="1"/>
    <row r="12791" ht="12.75" hidden="1" customHeight="1"/>
    <row r="12792" ht="12.75" hidden="1" customHeight="1"/>
    <row r="12793" ht="12.75" hidden="1" customHeight="1"/>
    <row r="12794" ht="12.75" hidden="1" customHeight="1"/>
    <row r="12795" ht="12.75" hidden="1" customHeight="1"/>
    <row r="12796" ht="12.75" hidden="1" customHeight="1"/>
    <row r="12797" ht="12.75" hidden="1" customHeight="1"/>
    <row r="12798" ht="12.75" hidden="1" customHeight="1"/>
    <row r="12799" ht="12.75" hidden="1" customHeight="1"/>
    <row r="12800" ht="12.75" hidden="1" customHeight="1"/>
    <row r="12801" ht="12.75" hidden="1" customHeight="1"/>
    <row r="12802" ht="12.75" hidden="1" customHeight="1"/>
    <row r="12803" ht="12.75" hidden="1" customHeight="1"/>
    <row r="12804" ht="12.75" hidden="1" customHeight="1"/>
    <row r="12805" ht="12.75" hidden="1" customHeight="1"/>
    <row r="12806" ht="12.75" hidden="1" customHeight="1"/>
    <row r="12807" ht="12.75" hidden="1" customHeight="1"/>
    <row r="12808" ht="12.75" hidden="1" customHeight="1"/>
    <row r="12809" ht="12.75" hidden="1" customHeight="1"/>
    <row r="12810" ht="12.75" hidden="1" customHeight="1"/>
    <row r="12811" ht="12.75" hidden="1" customHeight="1"/>
    <row r="12812" ht="12.75" hidden="1" customHeight="1"/>
    <row r="12813" ht="12.75" hidden="1" customHeight="1"/>
    <row r="12814" ht="12.75" hidden="1" customHeight="1"/>
    <row r="12815" ht="12.75" hidden="1" customHeight="1"/>
    <row r="12816" ht="12.75" hidden="1" customHeight="1"/>
    <row r="12817" ht="12.75" hidden="1" customHeight="1"/>
    <row r="12818" ht="12.75" hidden="1" customHeight="1"/>
    <row r="12819" ht="12.75" hidden="1" customHeight="1"/>
    <row r="12820" ht="12.75" hidden="1" customHeight="1"/>
    <row r="12821" ht="12.75" hidden="1" customHeight="1"/>
    <row r="12822" ht="12.75" hidden="1" customHeight="1"/>
    <row r="12823" ht="12.75" hidden="1" customHeight="1"/>
    <row r="12824" ht="12.75" hidden="1" customHeight="1"/>
    <row r="12825" ht="12.75" hidden="1" customHeight="1"/>
    <row r="12826" ht="12.75" hidden="1" customHeight="1"/>
    <row r="12827" ht="12.75" hidden="1" customHeight="1"/>
    <row r="12828" ht="12.75" hidden="1" customHeight="1"/>
    <row r="12829" ht="12.75" hidden="1" customHeight="1"/>
    <row r="12830" ht="12.75" hidden="1" customHeight="1"/>
    <row r="12831" ht="12.75" hidden="1" customHeight="1"/>
    <row r="12832" ht="12.75" hidden="1" customHeight="1"/>
    <row r="12833" ht="12.75" hidden="1" customHeight="1"/>
    <row r="12834" ht="12.75" hidden="1" customHeight="1"/>
    <row r="12835" ht="12.75" hidden="1" customHeight="1"/>
    <row r="12836" ht="12.75" hidden="1" customHeight="1"/>
    <row r="12837" ht="12.75" hidden="1" customHeight="1"/>
    <row r="12838" ht="12.75" hidden="1" customHeight="1"/>
    <row r="12839" ht="12.75" hidden="1" customHeight="1"/>
    <row r="12840" ht="12.75" hidden="1" customHeight="1"/>
    <row r="12841" ht="12.75" hidden="1" customHeight="1"/>
    <row r="12842" ht="12.75" hidden="1" customHeight="1"/>
    <row r="12843" ht="12.75" hidden="1" customHeight="1"/>
    <row r="12844" ht="12.75" hidden="1" customHeight="1"/>
    <row r="12845" ht="12.75" hidden="1" customHeight="1"/>
    <row r="12846" ht="12.75" hidden="1" customHeight="1"/>
    <row r="12847" ht="12.75" hidden="1" customHeight="1"/>
    <row r="12848" ht="12.75" hidden="1" customHeight="1"/>
    <row r="12849" ht="12.75" hidden="1" customHeight="1"/>
    <row r="12850" ht="12.75" hidden="1" customHeight="1"/>
    <row r="12851" ht="12.75" hidden="1" customHeight="1"/>
    <row r="12852" ht="12.75" hidden="1" customHeight="1"/>
    <row r="12853" ht="12.75" hidden="1" customHeight="1"/>
    <row r="12854" ht="12.75" hidden="1" customHeight="1"/>
    <row r="12855" ht="12.75" hidden="1" customHeight="1"/>
    <row r="12856" ht="12.75" hidden="1" customHeight="1"/>
    <row r="12857" ht="12.75" hidden="1" customHeight="1"/>
    <row r="12858" ht="12.75" hidden="1" customHeight="1"/>
    <row r="12859" ht="12.75" hidden="1" customHeight="1"/>
    <row r="12860" ht="12.75" hidden="1" customHeight="1"/>
    <row r="12861" ht="12.75" hidden="1" customHeight="1"/>
    <row r="12862" ht="12.75" hidden="1" customHeight="1"/>
    <row r="12863" ht="12.75" hidden="1" customHeight="1"/>
    <row r="12864" ht="12.75" hidden="1" customHeight="1"/>
    <row r="12865" ht="12.75" hidden="1" customHeight="1"/>
    <row r="12866" ht="12.75" hidden="1" customHeight="1"/>
    <row r="12867" ht="12.75" hidden="1" customHeight="1"/>
    <row r="12868" ht="12.75" hidden="1" customHeight="1"/>
    <row r="12869" ht="12.75" hidden="1" customHeight="1"/>
    <row r="12870" ht="12.75" hidden="1" customHeight="1"/>
    <row r="12871" ht="12.75" hidden="1" customHeight="1"/>
    <row r="12872" ht="12.75" hidden="1" customHeight="1"/>
    <row r="12873" ht="12.75" hidden="1" customHeight="1"/>
    <row r="12874" ht="12.75" hidden="1" customHeight="1"/>
    <row r="12875" ht="12.75" hidden="1" customHeight="1"/>
    <row r="12876" ht="12.75" hidden="1" customHeight="1"/>
    <row r="12877" ht="12.75" hidden="1" customHeight="1"/>
    <row r="12878" ht="12.75" hidden="1" customHeight="1"/>
    <row r="12879" ht="12.75" hidden="1" customHeight="1"/>
    <row r="12880" ht="12.75" hidden="1" customHeight="1"/>
    <row r="12881" ht="12.75" hidden="1" customHeight="1"/>
    <row r="12882" ht="12.75" hidden="1" customHeight="1"/>
    <row r="12883" ht="12.75" hidden="1" customHeight="1"/>
    <row r="12884" ht="12.75" hidden="1" customHeight="1"/>
    <row r="12885" ht="12.75" hidden="1" customHeight="1"/>
    <row r="12886" ht="12.75" hidden="1" customHeight="1"/>
    <row r="12887" ht="12.75" hidden="1" customHeight="1"/>
    <row r="12888" ht="12.75" hidden="1" customHeight="1"/>
    <row r="12889" ht="12.75" hidden="1" customHeight="1"/>
    <row r="12890" ht="12.75" hidden="1" customHeight="1"/>
    <row r="12891" ht="12.75" hidden="1" customHeight="1"/>
    <row r="12892" ht="12.75" hidden="1" customHeight="1"/>
    <row r="12893" ht="12.75" hidden="1" customHeight="1"/>
    <row r="12894" ht="12.75" hidden="1" customHeight="1"/>
    <row r="12895" ht="12.75" hidden="1" customHeight="1"/>
    <row r="12896" ht="12.75" hidden="1" customHeight="1"/>
    <row r="12897" ht="12.75" hidden="1" customHeight="1"/>
    <row r="12898" ht="12.75" hidden="1" customHeight="1"/>
    <row r="12899" ht="12.75" hidden="1" customHeight="1"/>
    <row r="12900" ht="12.75" hidden="1" customHeight="1"/>
    <row r="12901" ht="12.75" hidden="1" customHeight="1"/>
    <row r="12902" ht="12.75" hidden="1" customHeight="1"/>
    <row r="12903" ht="12.75" hidden="1" customHeight="1"/>
    <row r="12904" ht="12.75" hidden="1" customHeight="1"/>
    <row r="12905" ht="12.75" hidden="1" customHeight="1"/>
    <row r="12906" ht="12.75" hidden="1" customHeight="1"/>
    <row r="12907" ht="12.75" hidden="1" customHeight="1"/>
    <row r="12908" ht="12.75" hidden="1" customHeight="1"/>
    <row r="12909" ht="12.75" hidden="1" customHeight="1"/>
    <row r="12910" ht="12.75" hidden="1" customHeight="1"/>
    <row r="12911" ht="12.75" hidden="1" customHeight="1"/>
    <row r="12912" ht="12.75" hidden="1" customHeight="1"/>
    <row r="12913" ht="12.75" hidden="1" customHeight="1"/>
    <row r="12914" ht="12.75" hidden="1" customHeight="1"/>
    <row r="12915" ht="12.75" hidden="1" customHeight="1"/>
    <row r="12916" ht="12.75" hidden="1" customHeight="1"/>
    <row r="12917" ht="12.75" hidden="1" customHeight="1"/>
    <row r="12918" ht="12.75" hidden="1" customHeight="1"/>
    <row r="12919" ht="12.75" hidden="1" customHeight="1"/>
    <row r="12920" ht="12.75" hidden="1" customHeight="1"/>
    <row r="12921" ht="12.75" hidden="1" customHeight="1"/>
    <row r="12922" ht="12.75" hidden="1" customHeight="1"/>
    <row r="12923" ht="12.75" hidden="1" customHeight="1"/>
    <row r="12924" ht="12.75" hidden="1" customHeight="1"/>
    <row r="12925" ht="12.75" hidden="1" customHeight="1"/>
    <row r="12926" ht="12.75" hidden="1" customHeight="1"/>
    <row r="12927" ht="12.75" hidden="1" customHeight="1"/>
    <row r="12928" ht="12.75" hidden="1" customHeight="1"/>
    <row r="12929" ht="12.75" hidden="1" customHeight="1"/>
    <row r="12930" ht="12.75" hidden="1" customHeight="1"/>
    <row r="12931" ht="12.75" hidden="1" customHeight="1"/>
    <row r="12932" ht="12.75" hidden="1" customHeight="1"/>
    <row r="12933" ht="12.75" hidden="1" customHeight="1"/>
    <row r="12934" ht="12.75" hidden="1" customHeight="1"/>
    <row r="12935" ht="12.75" hidden="1" customHeight="1"/>
    <row r="12936" ht="12.75" hidden="1" customHeight="1"/>
    <row r="12937" ht="12.75" hidden="1" customHeight="1"/>
    <row r="12938" ht="12.75" hidden="1" customHeight="1"/>
    <row r="12939" ht="12.75" hidden="1" customHeight="1"/>
    <row r="12940" ht="12.75" hidden="1" customHeight="1"/>
    <row r="12941" ht="12.75" hidden="1" customHeight="1"/>
    <row r="12942" ht="12.75" hidden="1" customHeight="1"/>
    <row r="12943" ht="12.75" hidden="1" customHeight="1"/>
    <row r="12944" ht="12.75" hidden="1" customHeight="1"/>
    <row r="12945" ht="12.75" hidden="1" customHeight="1"/>
    <row r="12946" ht="12.75" hidden="1" customHeight="1"/>
    <row r="12947" ht="12.75" hidden="1" customHeight="1"/>
    <row r="12948" ht="12.75" hidden="1" customHeight="1"/>
    <row r="12949" ht="12.75" hidden="1" customHeight="1"/>
    <row r="12950" ht="12.75" hidden="1" customHeight="1"/>
    <row r="12951" ht="12.75" hidden="1" customHeight="1"/>
    <row r="12952" ht="12.75" hidden="1" customHeight="1"/>
    <row r="12953" ht="12.75" hidden="1" customHeight="1"/>
    <row r="12954" ht="12.75" hidden="1" customHeight="1"/>
    <row r="12955" ht="12.75" hidden="1" customHeight="1"/>
    <row r="12956" ht="12.75" hidden="1" customHeight="1"/>
    <row r="12957" ht="12.75" hidden="1" customHeight="1"/>
    <row r="12958" ht="12.75" hidden="1" customHeight="1"/>
    <row r="12959" ht="12.75" hidden="1" customHeight="1"/>
    <row r="12960" ht="12.75" hidden="1" customHeight="1"/>
    <row r="12961" ht="12.75" hidden="1" customHeight="1"/>
    <row r="12962" ht="12.75" hidden="1" customHeight="1"/>
    <row r="12963" ht="12.75" hidden="1" customHeight="1"/>
    <row r="12964" ht="12.75" hidden="1" customHeight="1"/>
    <row r="12965" ht="12.75" hidden="1" customHeight="1"/>
    <row r="12966" ht="12.75" hidden="1" customHeight="1"/>
    <row r="12967" ht="12.75" hidden="1" customHeight="1"/>
    <row r="12968" ht="12.75" hidden="1" customHeight="1"/>
    <row r="12969" ht="12.75" hidden="1" customHeight="1"/>
    <row r="12970" ht="12.75" hidden="1" customHeight="1"/>
    <row r="12971" ht="12.75" hidden="1" customHeight="1"/>
    <row r="12972" ht="12.75" hidden="1" customHeight="1"/>
    <row r="12973" ht="12.75" hidden="1" customHeight="1"/>
    <row r="12974" ht="12.75" hidden="1" customHeight="1"/>
    <row r="12975" ht="12.75" hidden="1" customHeight="1"/>
    <row r="12976" ht="12.75" hidden="1" customHeight="1"/>
    <row r="12977" ht="12.75" hidden="1" customHeight="1"/>
    <row r="12978" ht="12.75" hidden="1" customHeight="1"/>
    <row r="12979" ht="12.75" hidden="1" customHeight="1"/>
    <row r="12980" ht="12.75" hidden="1" customHeight="1"/>
    <row r="12981" ht="12.75" hidden="1" customHeight="1"/>
    <row r="12982" ht="12.75" hidden="1" customHeight="1"/>
    <row r="12983" ht="12.75" hidden="1" customHeight="1"/>
    <row r="12984" ht="12.75" hidden="1" customHeight="1"/>
    <row r="12985" ht="12.75" hidden="1" customHeight="1"/>
    <row r="12986" ht="12.75" hidden="1" customHeight="1"/>
    <row r="12987" ht="12.75" hidden="1" customHeight="1"/>
    <row r="12988" ht="12.75" hidden="1" customHeight="1"/>
    <row r="12989" ht="12.75" hidden="1" customHeight="1"/>
    <row r="12990" ht="12.75" hidden="1" customHeight="1"/>
    <row r="12991" ht="12.75" hidden="1" customHeight="1"/>
    <row r="12992" ht="12.75" hidden="1" customHeight="1"/>
    <row r="12993" ht="12.75" hidden="1" customHeight="1"/>
    <row r="12994" ht="12.75" hidden="1" customHeight="1"/>
    <row r="12995" ht="12.75" hidden="1" customHeight="1"/>
    <row r="12996" ht="12.75" hidden="1" customHeight="1"/>
    <row r="12997" ht="12.75" hidden="1" customHeight="1"/>
    <row r="12998" ht="12.75" hidden="1" customHeight="1"/>
    <row r="12999" ht="12.75" hidden="1" customHeight="1"/>
    <row r="13000" ht="12.75" hidden="1" customHeight="1"/>
    <row r="13001" ht="12.75" hidden="1" customHeight="1"/>
    <row r="13002" ht="12.75" hidden="1" customHeight="1"/>
    <row r="13003" ht="12.75" hidden="1" customHeight="1"/>
    <row r="13004" ht="12.75" hidden="1" customHeight="1"/>
    <row r="13005" ht="12.75" hidden="1" customHeight="1"/>
    <row r="13006" ht="12.75" hidden="1" customHeight="1"/>
    <row r="13007" ht="12.75" hidden="1" customHeight="1"/>
    <row r="13008" ht="12.75" hidden="1" customHeight="1"/>
    <row r="13009" ht="12.75" hidden="1" customHeight="1"/>
    <row r="13010" ht="12.75" hidden="1" customHeight="1"/>
    <row r="13011" ht="12.75" hidden="1" customHeight="1"/>
    <row r="13012" ht="12.75" hidden="1" customHeight="1"/>
    <row r="13013" ht="12.75" hidden="1" customHeight="1"/>
    <row r="13014" ht="12.75" hidden="1" customHeight="1"/>
    <row r="13015" ht="12.75" hidden="1" customHeight="1"/>
    <row r="13016" ht="12.75" hidden="1" customHeight="1"/>
    <row r="13017" ht="12.75" hidden="1" customHeight="1"/>
    <row r="13018" ht="12.75" hidden="1" customHeight="1"/>
    <row r="13019" ht="12.75" hidden="1" customHeight="1"/>
    <row r="13020" ht="12.75" hidden="1" customHeight="1"/>
    <row r="13021" ht="12.75" hidden="1" customHeight="1"/>
    <row r="13022" ht="12.75" hidden="1" customHeight="1"/>
    <row r="13023" ht="12.75" hidden="1" customHeight="1"/>
    <row r="13024" ht="12.75" hidden="1" customHeight="1"/>
    <row r="13025" ht="12.75" hidden="1" customHeight="1"/>
    <row r="13026" ht="12.75" hidden="1" customHeight="1"/>
    <row r="13027" ht="12.75" hidden="1" customHeight="1"/>
    <row r="13028" ht="12.75" hidden="1" customHeight="1"/>
    <row r="13029" ht="12.75" hidden="1" customHeight="1"/>
    <row r="13030" ht="12.75" hidden="1" customHeight="1"/>
    <row r="13031" ht="12.75" hidden="1" customHeight="1"/>
    <row r="13032" ht="12.75" hidden="1" customHeight="1"/>
    <row r="13033" ht="12.75" hidden="1" customHeight="1"/>
    <row r="13034" ht="12.75" hidden="1" customHeight="1"/>
    <row r="13035" ht="12.75" hidden="1" customHeight="1"/>
    <row r="13036" ht="12.75" hidden="1" customHeight="1"/>
    <row r="13037" ht="12.75" hidden="1" customHeight="1"/>
    <row r="13038" ht="12.75" hidden="1" customHeight="1"/>
    <row r="13039" ht="12.75" hidden="1" customHeight="1"/>
    <row r="13040" ht="12.75" hidden="1" customHeight="1"/>
    <row r="13041" ht="12.75" hidden="1" customHeight="1"/>
    <row r="13042" ht="12.75" hidden="1" customHeight="1"/>
    <row r="13043" ht="12.75" hidden="1" customHeight="1"/>
    <row r="13044" ht="12.75" hidden="1" customHeight="1"/>
    <row r="13045" ht="12.75" hidden="1" customHeight="1"/>
    <row r="13046" ht="12.75" hidden="1" customHeight="1"/>
    <row r="13047" ht="12.75" hidden="1" customHeight="1"/>
    <row r="13048" ht="12.75" hidden="1" customHeight="1"/>
    <row r="13049" ht="12.75" hidden="1" customHeight="1"/>
    <row r="13050" ht="12.75" hidden="1" customHeight="1"/>
    <row r="13051" ht="12.75" hidden="1" customHeight="1"/>
    <row r="13052" ht="12.75" hidden="1" customHeight="1"/>
    <row r="13053" ht="12.75" hidden="1" customHeight="1"/>
    <row r="13054" ht="12.75" hidden="1" customHeight="1"/>
    <row r="13055" ht="12.75" hidden="1" customHeight="1"/>
    <row r="13056" ht="12.75" hidden="1" customHeight="1"/>
    <row r="13057" ht="12.75" hidden="1" customHeight="1"/>
    <row r="13058" ht="12.75" hidden="1" customHeight="1"/>
    <row r="13059" ht="12.75" hidden="1" customHeight="1"/>
    <row r="13060" ht="12.75" hidden="1" customHeight="1"/>
    <row r="13061" ht="12.75" hidden="1" customHeight="1"/>
    <row r="13062" ht="12.75" hidden="1" customHeight="1"/>
    <row r="13063" ht="12.75" hidden="1" customHeight="1"/>
    <row r="13064" ht="12.75" hidden="1" customHeight="1"/>
    <row r="13065" ht="12.75" hidden="1" customHeight="1"/>
    <row r="13066" ht="12.75" hidden="1" customHeight="1"/>
    <row r="13067" ht="12.75" hidden="1" customHeight="1"/>
    <row r="13068" ht="12.75" hidden="1" customHeight="1"/>
    <row r="13069" ht="12.75" hidden="1" customHeight="1"/>
    <row r="13070" ht="12.75" hidden="1" customHeight="1"/>
    <row r="13071" ht="12.75" hidden="1" customHeight="1"/>
    <row r="13072" ht="12.75" hidden="1" customHeight="1"/>
    <row r="13073" ht="12.75" hidden="1" customHeight="1"/>
    <row r="13074" ht="12.75" hidden="1" customHeight="1"/>
    <row r="13075" ht="12.75" hidden="1" customHeight="1"/>
    <row r="13076" ht="12.75" hidden="1" customHeight="1"/>
    <row r="13077" ht="12.75" hidden="1" customHeight="1"/>
    <row r="13078" ht="12.75" hidden="1" customHeight="1"/>
    <row r="13079" ht="12.75" hidden="1" customHeight="1"/>
    <row r="13080" ht="12.75" hidden="1" customHeight="1"/>
    <row r="13081" ht="12.75" hidden="1" customHeight="1"/>
    <row r="13082" ht="12.75" hidden="1" customHeight="1"/>
    <row r="13083" ht="12.75" hidden="1" customHeight="1"/>
    <row r="13084" ht="12.75" hidden="1" customHeight="1"/>
    <row r="13085" ht="12.75" hidden="1" customHeight="1"/>
    <row r="13086" ht="12.75" hidden="1" customHeight="1"/>
    <row r="13087" ht="12.75" hidden="1" customHeight="1"/>
    <row r="13088" ht="12.75" hidden="1" customHeight="1"/>
    <row r="13089" ht="12.75" hidden="1" customHeight="1"/>
    <row r="13090" ht="12.75" hidden="1" customHeight="1"/>
    <row r="13091" ht="12.75" hidden="1" customHeight="1"/>
    <row r="13092" ht="12.75" hidden="1" customHeight="1"/>
    <row r="13093" ht="12.75" hidden="1" customHeight="1"/>
    <row r="13094" ht="12.75" hidden="1" customHeight="1"/>
    <row r="13095" ht="12.75" hidden="1" customHeight="1"/>
    <row r="13096" ht="12.75" hidden="1" customHeight="1"/>
    <row r="13097" ht="12.75" hidden="1" customHeight="1"/>
    <row r="13098" ht="12.75" hidden="1" customHeight="1"/>
    <row r="13099" ht="12.75" hidden="1" customHeight="1"/>
    <row r="13100" ht="12.75" hidden="1" customHeight="1"/>
    <row r="13101" ht="12.75" hidden="1" customHeight="1"/>
    <row r="13102" ht="12.75" hidden="1" customHeight="1"/>
    <row r="13103" ht="12.75" hidden="1" customHeight="1"/>
    <row r="13104" ht="12.75" hidden="1" customHeight="1"/>
    <row r="13105" ht="12.75" hidden="1" customHeight="1"/>
    <row r="13106" ht="12.75" hidden="1" customHeight="1"/>
    <row r="13107" ht="12.75" hidden="1" customHeight="1"/>
    <row r="13108" ht="12.75" hidden="1" customHeight="1"/>
    <row r="13109" ht="12.75" hidden="1" customHeight="1"/>
    <row r="13110" ht="12.75" hidden="1" customHeight="1"/>
    <row r="13111" ht="12.75" hidden="1" customHeight="1"/>
    <row r="13112" ht="12.75" hidden="1" customHeight="1"/>
    <row r="13113" ht="12.75" hidden="1" customHeight="1"/>
    <row r="13114" ht="12.75" hidden="1" customHeight="1"/>
    <row r="13115" ht="12.75" hidden="1" customHeight="1"/>
    <row r="13116" ht="12.75" hidden="1" customHeight="1"/>
    <row r="13117" ht="12.75" hidden="1" customHeight="1"/>
    <row r="13118" ht="12.75" hidden="1" customHeight="1"/>
    <row r="13119" ht="12.75" hidden="1" customHeight="1"/>
    <row r="13120" ht="12.75" hidden="1" customHeight="1"/>
    <row r="13121" ht="12.75" hidden="1" customHeight="1"/>
    <row r="13122" ht="12.75" hidden="1" customHeight="1"/>
    <row r="13123" ht="12.75" hidden="1" customHeight="1"/>
    <row r="13124" ht="12.75" hidden="1" customHeight="1"/>
    <row r="13125" ht="12.75" hidden="1" customHeight="1"/>
    <row r="13126" ht="12.75" hidden="1" customHeight="1"/>
    <row r="13127" ht="12.75" hidden="1" customHeight="1"/>
    <row r="13128" ht="12.75" hidden="1" customHeight="1"/>
    <row r="13129" ht="12.75" hidden="1" customHeight="1"/>
    <row r="13130" ht="12.75" hidden="1" customHeight="1"/>
    <row r="13131" ht="12.75" hidden="1" customHeight="1"/>
    <row r="13132" ht="12.75" hidden="1" customHeight="1"/>
    <row r="13133" ht="12.75" hidden="1" customHeight="1"/>
    <row r="13134" ht="12.75" hidden="1" customHeight="1"/>
    <row r="13135" ht="12.75" hidden="1" customHeight="1"/>
    <row r="13136" ht="12.75" hidden="1" customHeight="1"/>
    <row r="13137" ht="12.75" hidden="1" customHeight="1"/>
    <row r="13138" ht="12.75" hidden="1" customHeight="1"/>
    <row r="13139" ht="12.75" hidden="1" customHeight="1"/>
    <row r="13140" ht="12.75" hidden="1" customHeight="1"/>
    <row r="13141" ht="12.75" hidden="1" customHeight="1"/>
    <row r="13142" ht="12.75" hidden="1" customHeight="1"/>
    <row r="13143" ht="12.75" hidden="1" customHeight="1"/>
    <row r="13144" ht="12.75" hidden="1" customHeight="1"/>
    <row r="13145" ht="12.75" hidden="1" customHeight="1"/>
    <row r="13146" ht="12.75" hidden="1" customHeight="1"/>
    <row r="13147" ht="12.75" hidden="1" customHeight="1"/>
    <row r="13148" ht="12.75" hidden="1" customHeight="1"/>
    <row r="13149" ht="12.75" hidden="1" customHeight="1"/>
    <row r="13150" ht="12.75" hidden="1" customHeight="1"/>
    <row r="13151" ht="12.75" hidden="1" customHeight="1"/>
    <row r="13152" ht="12.75" hidden="1" customHeight="1"/>
    <row r="13153" ht="12.75" hidden="1" customHeight="1"/>
    <row r="13154" ht="12.75" hidden="1" customHeight="1"/>
    <row r="13155" ht="12.75" hidden="1" customHeight="1"/>
    <row r="13156" ht="12.75" hidden="1" customHeight="1"/>
    <row r="13157" ht="12.75" hidden="1" customHeight="1"/>
    <row r="13158" ht="12.75" hidden="1" customHeight="1"/>
    <row r="13159" ht="12.75" hidden="1" customHeight="1"/>
    <row r="13160" ht="12.75" hidden="1" customHeight="1"/>
    <row r="13161" ht="12.75" hidden="1" customHeight="1"/>
    <row r="13162" ht="12.75" hidden="1" customHeight="1"/>
    <row r="13163" ht="12.75" hidden="1" customHeight="1"/>
    <row r="13164" ht="12.75" hidden="1" customHeight="1"/>
    <row r="13165" ht="12.75" hidden="1" customHeight="1"/>
    <row r="13166" ht="12.75" hidden="1" customHeight="1"/>
    <row r="13167" ht="12.75" hidden="1" customHeight="1"/>
    <row r="13168" ht="12.75" hidden="1" customHeight="1"/>
    <row r="13169" ht="12.75" hidden="1" customHeight="1"/>
    <row r="13170" ht="12.75" hidden="1" customHeight="1"/>
    <row r="13171" ht="12.75" hidden="1" customHeight="1"/>
    <row r="13172" ht="12.75" hidden="1" customHeight="1"/>
    <row r="13173" ht="12.75" hidden="1" customHeight="1"/>
    <row r="13174" ht="12.75" hidden="1" customHeight="1"/>
    <row r="13175" ht="12.75" hidden="1" customHeight="1"/>
    <row r="13176" ht="12.75" hidden="1" customHeight="1"/>
    <row r="13177" ht="12.75" hidden="1" customHeight="1"/>
    <row r="13178" ht="12.75" hidden="1" customHeight="1"/>
    <row r="13179" ht="12.75" hidden="1" customHeight="1"/>
    <row r="13180" ht="12.75" hidden="1" customHeight="1"/>
    <row r="13181" ht="12.75" hidden="1" customHeight="1"/>
    <row r="13182" ht="12.75" hidden="1" customHeight="1"/>
    <row r="13183" ht="12.75" hidden="1" customHeight="1"/>
    <row r="13184" ht="12.75" hidden="1" customHeight="1"/>
    <row r="13185" ht="12.75" hidden="1" customHeight="1"/>
    <row r="13186" ht="12.75" hidden="1" customHeight="1"/>
    <row r="13187" ht="12.75" hidden="1" customHeight="1"/>
    <row r="13188" ht="12.75" hidden="1" customHeight="1"/>
    <row r="13189" ht="12.75" hidden="1" customHeight="1"/>
    <row r="13190" ht="12.75" hidden="1" customHeight="1"/>
    <row r="13191" ht="12.75" hidden="1" customHeight="1"/>
    <row r="13192" ht="12.75" hidden="1" customHeight="1"/>
    <row r="13193" ht="12.75" hidden="1" customHeight="1"/>
    <row r="13194" ht="12.75" hidden="1" customHeight="1"/>
    <row r="13195" ht="12.75" hidden="1" customHeight="1"/>
    <row r="13196" ht="12.75" hidden="1" customHeight="1"/>
    <row r="13197" ht="12.75" hidden="1" customHeight="1"/>
    <row r="13198" ht="12.75" hidden="1" customHeight="1"/>
    <row r="13199" ht="12.75" hidden="1" customHeight="1"/>
    <row r="13200" ht="12.75" hidden="1" customHeight="1"/>
    <row r="13201" ht="12.75" hidden="1" customHeight="1"/>
    <row r="13202" ht="12.75" hidden="1" customHeight="1"/>
    <row r="13203" ht="12.75" hidden="1" customHeight="1"/>
    <row r="13204" ht="12.75" hidden="1" customHeight="1"/>
    <row r="13205" ht="12.75" hidden="1" customHeight="1"/>
    <row r="13206" ht="12.75" hidden="1" customHeight="1"/>
    <row r="13207" ht="12.75" hidden="1" customHeight="1"/>
    <row r="13208" ht="12.75" hidden="1" customHeight="1"/>
    <row r="13209" ht="12.75" hidden="1" customHeight="1"/>
    <row r="13210" ht="12.75" hidden="1" customHeight="1"/>
    <row r="13211" ht="12.75" hidden="1" customHeight="1"/>
    <row r="13212" ht="12.75" hidden="1" customHeight="1"/>
    <row r="13213" ht="12.75" hidden="1" customHeight="1"/>
    <row r="13214" ht="12.75" hidden="1" customHeight="1"/>
    <row r="13215" ht="12.75" hidden="1" customHeight="1"/>
    <row r="13216" ht="12.75" hidden="1" customHeight="1"/>
    <row r="13217" ht="12.75" hidden="1" customHeight="1"/>
    <row r="13218" ht="12.75" hidden="1" customHeight="1"/>
    <row r="13219" ht="12.75" hidden="1" customHeight="1"/>
    <row r="13220" ht="12.75" hidden="1" customHeight="1"/>
    <row r="13221" ht="12.75" hidden="1" customHeight="1"/>
    <row r="13222" ht="12.75" hidden="1" customHeight="1"/>
    <row r="13223" ht="12.75" hidden="1" customHeight="1"/>
    <row r="13224" ht="12.75" hidden="1" customHeight="1"/>
    <row r="13225" ht="12.75" hidden="1" customHeight="1"/>
    <row r="13226" ht="12.75" hidden="1" customHeight="1"/>
    <row r="13227" ht="12.75" hidden="1" customHeight="1"/>
    <row r="13228" ht="12.75" hidden="1" customHeight="1"/>
    <row r="13229" ht="12.75" hidden="1" customHeight="1"/>
    <row r="13230" ht="12.75" hidden="1" customHeight="1"/>
    <row r="13231" ht="12.75" hidden="1" customHeight="1"/>
    <row r="13232" ht="12.75" hidden="1" customHeight="1"/>
    <row r="13233" ht="12.75" hidden="1" customHeight="1"/>
    <row r="13234" ht="12.75" hidden="1" customHeight="1"/>
    <row r="13235" ht="12.75" hidden="1" customHeight="1"/>
    <row r="13236" ht="12.75" hidden="1" customHeight="1"/>
    <row r="13237" ht="12.75" hidden="1" customHeight="1"/>
    <row r="13238" ht="12.75" hidden="1" customHeight="1"/>
    <row r="13239" ht="12.75" hidden="1" customHeight="1"/>
    <row r="13240" ht="12.75" hidden="1" customHeight="1"/>
    <row r="13241" ht="12.75" hidden="1" customHeight="1"/>
    <row r="13242" ht="12.75" hidden="1" customHeight="1"/>
    <row r="13243" ht="12.75" hidden="1" customHeight="1"/>
    <row r="13244" ht="12.75" hidden="1" customHeight="1"/>
    <row r="13245" ht="12.75" hidden="1" customHeight="1"/>
    <row r="13246" ht="12.75" hidden="1" customHeight="1"/>
    <row r="13247" ht="12.75" hidden="1" customHeight="1"/>
    <row r="13248" ht="12.75" hidden="1" customHeight="1"/>
    <row r="13249" ht="12.75" hidden="1" customHeight="1"/>
    <row r="13250" ht="12.75" hidden="1" customHeight="1"/>
    <row r="13251" ht="12.75" hidden="1" customHeight="1"/>
    <row r="13252" ht="12.75" hidden="1" customHeight="1"/>
    <row r="13253" ht="12.75" hidden="1" customHeight="1"/>
    <row r="13254" ht="12.75" hidden="1" customHeight="1"/>
    <row r="13255" ht="12.75" hidden="1" customHeight="1"/>
    <row r="13256" ht="12.75" hidden="1" customHeight="1"/>
    <row r="13257" ht="12.75" hidden="1" customHeight="1"/>
    <row r="13258" ht="12.75" hidden="1" customHeight="1"/>
    <row r="13259" ht="12.75" hidden="1" customHeight="1"/>
    <row r="13260" ht="12.75" hidden="1" customHeight="1"/>
    <row r="13261" ht="12.75" hidden="1" customHeight="1"/>
    <row r="13262" ht="12.75" hidden="1" customHeight="1"/>
    <row r="13263" ht="12.75" hidden="1" customHeight="1"/>
    <row r="13264" ht="12.75" hidden="1" customHeight="1"/>
    <row r="13265" ht="12.75" hidden="1" customHeight="1"/>
    <row r="13266" ht="12.75" hidden="1" customHeight="1"/>
    <row r="13267" ht="12.75" hidden="1" customHeight="1"/>
    <row r="13268" ht="12.75" hidden="1" customHeight="1"/>
    <row r="13269" ht="12.75" hidden="1" customHeight="1"/>
    <row r="13270" ht="12.75" hidden="1" customHeight="1"/>
    <row r="13271" ht="12.75" hidden="1" customHeight="1"/>
    <row r="13272" ht="12.75" hidden="1" customHeight="1"/>
    <row r="13273" ht="12.75" hidden="1" customHeight="1"/>
    <row r="13274" ht="12.75" hidden="1" customHeight="1"/>
    <row r="13275" ht="12.75" hidden="1" customHeight="1"/>
    <row r="13276" ht="12.75" hidden="1" customHeight="1"/>
    <row r="13277" ht="12.75" hidden="1" customHeight="1"/>
    <row r="13278" ht="12.75" hidden="1" customHeight="1"/>
    <row r="13279" ht="12.75" hidden="1" customHeight="1"/>
    <row r="13280" ht="12.75" hidden="1" customHeight="1"/>
    <row r="13281" ht="12.75" hidden="1" customHeight="1"/>
    <row r="13282" ht="12.75" hidden="1" customHeight="1"/>
    <row r="13283" ht="12.75" hidden="1" customHeight="1"/>
    <row r="13284" ht="12.75" hidden="1" customHeight="1"/>
    <row r="13285" ht="12.75" hidden="1" customHeight="1"/>
    <row r="13286" ht="12.75" hidden="1" customHeight="1"/>
    <row r="13287" ht="12.75" hidden="1" customHeight="1"/>
    <row r="13288" ht="12.75" hidden="1" customHeight="1"/>
    <row r="13289" ht="12.75" hidden="1" customHeight="1"/>
    <row r="13290" ht="12.75" hidden="1" customHeight="1"/>
    <row r="13291" ht="12.75" hidden="1" customHeight="1"/>
    <row r="13292" ht="12.75" hidden="1" customHeight="1"/>
    <row r="13293" ht="12.75" hidden="1" customHeight="1"/>
    <row r="13294" ht="12.75" hidden="1" customHeight="1"/>
    <row r="13295" ht="12.75" hidden="1" customHeight="1"/>
    <row r="13296" ht="12.75" hidden="1" customHeight="1"/>
    <row r="13297" ht="12.75" hidden="1" customHeight="1"/>
    <row r="13298" ht="12.75" hidden="1" customHeight="1"/>
    <row r="13299" ht="12.75" hidden="1" customHeight="1"/>
    <row r="13300" ht="12.75" hidden="1" customHeight="1"/>
    <row r="13301" ht="12.75" hidden="1" customHeight="1"/>
    <row r="13302" ht="12.75" hidden="1" customHeight="1"/>
    <row r="13303" ht="12.75" hidden="1" customHeight="1"/>
    <row r="13304" ht="12.75" hidden="1" customHeight="1"/>
    <row r="13305" ht="12.75" hidden="1" customHeight="1"/>
    <row r="13306" ht="12.75" hidden="1" customHeight="1"/>
    <row r="13307" ht="12.75" hidden="1" customHeight="1"/>
    <row r="13308" ht="12.75" hidden="1" customHeight="1"/>
    <row r="13309" ht="12.75" hidden="1" customHeight="1"/>
    <row r="13310" ht="12.75" hidden="1" customHeight="1"/>
    <row r="13311" ht="12.75" hidden="1" customHeight="1"/>
    <row r="13312" ht="12.75" hidden="1" customHeight="1"/>
    <row r="13313" ht="12.75" hidden="1" customHeight="1"/>
    <row r="13314" ht="12.75" hidden="1" customHeight="1"/>
    <row r="13315" ht="12.75" hidden="1" customHeight="1"/>
    <row r="13316" ht="12.75" hidden="1" customHeight="1"/>
    <row r="13317" ht="12.75" hidden="1" customHeight="1"/>
    <row r="13318" ht="12.75" hidden="1" customHeight="1"/>
    <row r="13319" ht="12.75" hidden="1" customHeight="1"/>
    <row r="13320" ht="12.75" hidden="1" customHeight="1"/>
    <row r="13321" ht="12.75" hidden="1" customHeight="1"/>
    <row r="13322" ht="12.75" hidden="1" customHeight="1"/>
    <row r="13323" ht="12.75" hidden="1" customHeight="1"/>
    <row r="13324" ht="12.75" hidden="1" customHeight="1"/>
    <row r="13325" ht="12.75" hidden="1" customHeight="1"/>
    <row r="13326" ht="12.75" hidden="1" customHeight="1"/>
    <row r="13327" ht="12.75" hidden="1" customHeight="1"/>
    <row r="13328" ht="12.75" hidden="1" customHeight="1"/>
    <row r="13329" ht="12.75" hidden="1" customHeight="1"/>
    <row r="13330" ht="12.75" hidden="1" customHeight="1"/>
    <row r="13331" ht="12.75" hidden="1" customHeight="1"/>
    <row r="13332" ht="12.75" hidden="1" customHeight="1"/>
    <row r="13333" ht="12.75" hidden="1" customHeight="1"/>
    <row r="13334" ht="12.75" hidden="1" customHeight="1"/>
    <row r="13335" ht="12.75" hidden="1" customHeight="1"/>
    <row r="13336" ht="12.75" hidden="1" customHeight="1"/>
    <row r="13337" ht="12.75" hidden="1" customHeight="1"/>
    <row r="13338" ht="12.75" hidden="1" customHeight="1"/>
    <row r="13339" ht="12.75" hidden="1" customHeight="1"/>
    <row r="13340" ht="12.75" hidden="1" customHeight="1"/>
    <row r="13341" ht="12.75" hidden="1" customHeight="1"/>
    <row r="13342" ht="12.75" hidden="1" customHeight="1"/>
    <row r="13343" ht="12.75" hidden="1" customHeight="1"/>
    <row r="13344" ht="12.75" hidden="1" customHeight="1"/>
    <row r="13345" ht="12.75" hidden="1" customHeight="1"/>
    <row r="13346" ht="12.75" hidden="1" customHeight="1"/>
    <row r="13347" ht="12.75" hidden="1" customHeight="1"/>
    <row r="13348" ht="12.75" hidden="1" customHeight="1"/>
    <row r="13349" ht="12.75" hidden="1" customHeight="1"/>
    <row r="13350" ht="12.75" hidden="1" customHeight="1"/>
    <row r="13351" ht="12.75" hidden="1" customHeight="1"/>
    <row r="13352" ht="12.75" hidden="1" customHeight="1"/>
    <row r="13353" ht="12.75" hidden="1" customHeight="1"/>
    <row r="13354" ht="12.75" hidden="1" customHeight="1"/>
    <row r="13355" ht="12.75" hidden="1" customHeight="1"/>
    <row r="13356" ht="12.75" hidden="1" customHeight="1"/>
    <row r="13357" ht="12.75" hidden="1" customHeight="1"/>
    <row r="13358" ht="12.75" hidden="1" customHeight="1"/>
    <row r="13359" ht="12.75" hidden="1" customHeight="1"/>
    <row r="13360" ht="12.75" hidden="1" customHeight="1"/>
    <row r="13361" ht="12.75" hidden="1" customHeight="1"/>
    <row r="13362" ht="12.75" hidden="1" customHeight="1"/>
    <row r="13363" ht="12.75" hidden="1" customHeight="1"/>
    <row r="13364" ht="12.75" hidden="1" customHeight="1"/>
    <row r="13365" ht="12.75" hidden="1" customHeight="1"/>
    <row r="13366" ht="12.75" hidden="1" customHeight="1"/>
    <row r="13367" ht="12.75" hidden="1" customHeight="1"/>
    <row r="13368" ht="12.75" hidden="1" customHeight="1"/>
    <row r="13369" ht="12.75" hidden="1" customHeight="1"/>
    <row r="13370" ht="12.75" hidden="1" customHeight="1"/>
    <row r="13371" ht="12.75" hidden="1" customHeight="1"/>
    <row r="13372" ht="12.75" hidden="1" customHeight="1"/>
    <row r="13373" ht="12.75" hidden="1" customHeight="1"/>
    <row r="13374" ht="12.75" hidden="1" customHeight="1"/>
    <row r="13375" ht="12.75" hidden="1" customHeight="1"/>
    <row r="13376" ht="12.75" hidden="1" customHeight="1"/>
    <row r="13377" ht="12.75" hidden="1" customHeight="1"/>
    <row r="13378" ht="12.75" hidden="1" customHeight="1"/>
    <row r="13379" ht="12.75" hidden="1" customHeight="1"/>
    <row r="13380" ht="12.75" hidden="1" customHeight="1"/>
    <row r="13381" ht="12.75" hidden="1" customHeight="1"/>
    <row r="13382" ht="12.75" hidden="1" customHeight="1"/>
    <row r="13383" ht="12.75" hidden="1" customHeight="1"/>
    <row r="13384" ht="12.75" hidden="1" customHeight="1"/>
    <row r="13385" ht="12.75" hidden="1" customHeight="1"/>
    <row r="13386" ht="12.75" hidden="1" customHeight="1"/>
    <row r="13387" ht="12.75" hidden="1" customHeight="1"/>
    <row r="13388" ht="12.75" hidden="1" customHeight="1"/>
    <row r="13389" ht="12.75" hidden="1" customHeight="1"/>
    <row r="13390" ht="12.75" hidden="1" customHeight="1"/>
    <row r="13391" ht="12.75" hidden="1" customHeight="1"/>
    <row r="13392" ht="12.75" hidden="1" customHeight="1"/>
    <row r="13393" ht="12.75" hidden="1" customHeight="1"/>
    <row r="13394" ht="12.75" hidden="1" customHeight="1"/>
    <row r="13395" ht="12.75" hidden="1" customHeight="1"/>
    <row r="13396" ht="12.75" hidden="1" customHeight="1"/>
    <row r="13397" ht="12.75" hidden="1" customHeight="1"/>
    <row r="13398" ht="12.75" hidden="1" customHeight="1"/>
    <row r="13399" ht="12.75" hidden="1" customHeight="1"/>
    <row r="13400" ht="12.75" hidden="1" customHeight="1"/>
    <row r="13401" ht="12.75" hidden="1" customHeight="1"/>
    <row r="13402" ht="12.75" hidden="1" customHeight="1"/>
    <row r="13403" ht="12.75" hidden="1" customHeight="1"/>
    <row r="13404" ht="12.75" hidden="1" customHeight="1"/>
    <row r="13405" ht="12.75" hidden="1" customHeight="1"/>
    <row r="13406" ht="12.75" hidden="1" customHeight="1"/>
    <row r="13407" ht="12.75" hidden="1" customHeight="1"/>
    <row r="13408" ht="12.75" hidden="1" customHeight="1"/>
    <row r="13409" ht="12.75" hidden="1" customHeight="1"/>
    <row r="13410" ht="12.75" hidden="1" customHeight="1"/>
    <row r="13411" ht="12.75" hidden="1" customHeight="1"/>
    <row r="13412" ht="12.75" hidden="1" customHeight="1"/>
    <row r="13413" ht="12.75" hidden="1" customHeight="1"/>
    <row r="13414" ht="12.75" hidden="1" customHeight="1"/>
    <row r="13415" ht="12.75" hidden="1" customHeight="1"/>
    <row r="13416" ht="12.75" hidden="1" customHeight="1"/>
    <row r="13417" ht="12.75" hidden="1" customHeight="1"/>
    <row r="13418" ht="12.75" hidden="1" customHeight="1"/>
    <row r="13419" ht="12.75" hidden="1" customHeight="1"/>
    <row r="13420" ht="12.75" hidden="1" customHeight="1"/>
    <row r="13421" ht="12.75" hidden="1" customHeight="1"/>
    <row r="13422" ht="12.75" hidden="1" customHeight="1"/>
    <row r="13423" ht="12.75" hidden="1" customHeight="1"/>
    <row r="13424" ht="12.75" hidden="1" customHeight="1"/>
    <row r="13425" ht="12.75" hidden="1" customHeight="1"/>
    <row r="13426" ht="12.75" hidden="1" customHeight="1"/>
    <row r="13427" ht="12.75" hidden="1" customHeight="1"/>
    <row r="13428" ht="12.75" hidden="1" customHeight="1"/>
    <row r="13429" ht="12.75" hidden="1" customHeight="1"/>
    <row r="13430" ht="12.75" hidden="1" customHeight="1"/>
    <row r="13431" ht="12.75" hidden="1" customHeight="1"/>
    <row r="13432" ht="12.75" hidden="1" customHeight="1"/>
    <row r="13433" ht="12.75" hidden="1" customHeight="1"/>
    <row r="13434" ht="12.75" hidden="1" customHeight="1"/>
    <row r="13435" ht="12.75" hidden="1" customHeight="1"/>
    <row r="13436" ht="12.75" hidden="1" customHeight="1"/>
    <row r="13437" ht="12.75" hidden="1" customHeight="1"/>
    <row r="13438" ht="12.75" hidden="1" customHeight="1"/>
    <row r="13439" ht="12.75" hidden="1" customHeight="1"/>
    <row r="13440" ht="12.75" hidden="1" customHeight="1"/>
    <row r="13441" ht="12.75" hidden="1" customHeight="1"/>
    <row r="13442" ht="12.75" hidden="1" customHeight="1"/>
    <row r="13443" ht="12.75" hidden="1" customHeight="1"/>
    <row r="13444" ht="12.75" hidden="1" customHeight="1"/>
    <row r="13445" ht="12.75" hidden="1" customHeight="1"/>
    <row r="13446" ht="12.75" hidden="1" customHeight="1"/>
    <row r="13447" ht="12.75" hidden="1" customHeight="1"/>
    <row r="13448" ht="12.75" hidden="1" customHeight="1"/>
    <row r="13449" ht="12.75" hidden="1" customHeight="1"/>
    <row r="13450" ht="12.75" hidden="1" customHeight="1"/>
    <row r="13451" ht="12.75" hidden="1" customHeight="1"/>
    <row r="13452" ht="12.75" hidden="1" customHeight="1"/>
    <row r="13453" ht="12.75" hidden="1" customHeight="1"/>
    <row r="13454" ht="12.75" hidden="1" customHeight="1"/>
    <row r="13455" ht="12.75" hidden="1" customHeight="1"/>
    <row r="13456" ht="12.75" hidden="1" customHeight="1"/>
    <row r="13457" ht="12.75" hidden="1" customHeight="1"/>
    <row r="13458" ht="12.75" hidden="1" customHeight="1"/>
    <row r="13459" ht="12.75" hidden="1" customHeight="1"/>
    <row r="13460" ht="12.75" hidden="1" customHeight="1"/>
    <row r="13461" ht="12.75" hidden="1" customHeight="1"/>
    <row r="13462" ht="12.75" hidden="1" customHeight="1"/>
    <row r="13463" ht="12.75" hidden="1" customHeight="1"/>
    <row r="13464" ht="12.75" hidden="1" customHeight="1"/>
    <row r="13465" ht="12.75" hidden="1" customHeight="1"/>
    <row r="13466" ht="12.75" hidden="1" customHeight="1"/>
    <row r="13467" ht="12.75" hidden="1" customHeight="1"/>
    <row r="13468" ht="12.75" hidden="1" customHeight="1"/>
    <row r="13469" ht="12.75" hidden="1" customHeight="1"/>
    <row r="13470" ht="12.75" hidden="1" customHeight="1"/>
    <row r="13471" ht="12.75" hidden="1" customHeight="1"/>
    <row r="13472" ht="12.75" hidden="1" customHeight="1"/>
    <row r="13473" ht="12.75" hidden="1" customHeight="1"/>
    <row r="13474" ht="12.75" hidden="1" customHeight="1"/>
    <row r="13475" ht="12.75" hidden="1" customHeight="1"/>
    <row r="13476" ht="12.75" hidden="1" customHeight="1"/>
    <row r="13477" ht="12.75" hidden="1" customHeight="1"/>
    <row r="13478" ht="12.75" hidden="1" customHeight="1"/>
    <row r="13479" ht="12.75" hidden="1" customHeight="1"/>
    <row r="13480" ht="12.75" hidden="1" customHeight="1"/>
    <row r="13481" ht="12.75" hidden="1" customHeight="1"/>
    <row r="13482" ht="12.75" hidden="1" customHeight="1"/>
    <row r="13483" ht="12.75" hidden="1" customHeight="1"/>
    <row r="13484" ht="12.75" hidden="1" customHeight="1"/>
    <row r="13485" ht="12.75" hidden="1" customHeight="1"/>
    <row r="13486" ht="12.75" hidden="1" customHeight="1"/>
    <row r="13487" ht="12.75" hidden="1" customHeight="1"/>
    <row r="13488" ht="12.75" hidden="1" customHeight="1"/>
    <row r="13489" ht="12.75" hidden="1" customHeight="1"/>
    <row r="13490" ht="12.75" hidden="1" customHeight="1"/>
    <row r="13491" ht="12.75" hidden="1" customHeight="1"/>
    <row r="13492" ht="12.75" hidden="1" customHeight="1"/>
    <row r="13493" ht="12.75" hidden="1" customHeight="1"/>
    <row r="13494" ht="12.75" hidden="1" customHeight="1"/>
    <row r="13495" ht="12.75" hidden="1" customHeight="1"/>
    <row r="13496" ht="12.75" hidden="1" customHeight="1"/>
    <row r="13497" ht="12.75" hidden="1" customHeight="1"/>
    <row r="13498" ht="12.75" hidden="1" customHeight="1"/>
    <row r="13499" ht="12.75" hidden="1" customHeight="1"/>
    <row r="13500" ht="12.75" hidden="1" customHeight="1"/>
    <row r="13501" ht="12.75" hidden="1" customHeight="1"/>
    <row r="13502" ht="12.75" hidden="1" customHeight="1"/>
    <row r="13503" ht="12.75" hidden="1" customHeight="1"/>
    <row r="13504" ht="12.75" hidden="1" customHeight="1"/>
    <row r="13505" ht="12.75" hidden="1" customHeight="1"/>
    <row r="13506" ht="12.75" hidden="1" customHeight="1"/>
    <row r="13507" ht="12.75" hidden="1" customHeight="1"/>
    <row r="13508" ht="12.75" hidden="1" customHeight="1"/>
    <row r="13509" ht="12.75" hidden="1" customHeight="1"/>
    <row r="13510" ht="12.75" hidden="1" customHeight="1"/>
    <row r="13511" ht="12.75" hidden="1" customHeight="1"/>
    <row r="13512" ht="12.75" hidden="1" customHeight="1"/>
    <row r="13513" ht="12.75" hidden="1" customHeight="1"/>
    <row r="13514" ht="12.75" hidden="1" customHeight="1"/>
    <row r="13515" ht="12.75" hidden="1" customHeight="1"/>
    <row r="13516" ht="12.75" hidden="1" customHeight="1"/>
    <row r="13517" ht="12.75" hidden="1" customHeight="1"/>
    <row r="13518" ht="12.75" hidden="1" customHeight="1"/>
    <row r="13519" ht="12.75" hidden="1" customHeight="1"/>
    <row r="13520" ht="12.75" hidden="1" customHeight="1"/>
    <row r="13521" ht="12.75" hidden="1" customHeight="1"/>
    <row r="13522" ht="12.75" hidden="1" customHeight="1"/>
    <row r="13523" ht="12.75" hidden="1" customHeight="1"/>
    <row r="13524" ht="12.75" hidden="1" customHeight="1"/>
    <row r="13525" ht="12.75" hidden="1" customHeight="1"/>
    <row r="13526" ht="12.75" hidden="1" customHeight="1"/>
    <row r="13527" ht="12.75" hidden="1" customHeight="1"/>
    <row r="13528" ht="12.75" hidden="1" customHeight="1"/>
    <row r="13529" ht="12.75" hidden="1" customHeight="1"/>
    <row r="13530" ht="12.75" hidden="1" customHeight="1"/>
    <row r="13531" ht="12.75" hidden="1" customHeight="1"/>
    <row r="13532" ht="12.75" hidden="1" customHeight="1"/>
    <row r="13533" ht="12.75" hidden="1" customHeight="1"/>
    <row r="13534" ht="12.75" hidden="1" customHeight="1"/>
    <row r="13535" ht="12.75" hidden="1" customHeight="1"/>
    <row r="13536" ht="12.75" hidden="1" customHeight="1"/>
    <row r="13537" ht="12.75" hidden="1" customHeight="1"/>
    <row r="13538" ht="12.75" hidden="1" customHeight="1"/>
    <row r="13539" ht="12.75" hidden="1" customHeight="1"/>
    <row r="13540" ht="12.75" hidden="1" customHeight="1"/>
    <row r="13541" ht="12.75" hidden="1" customHeight="1"/>
    <row r="13542" ht="12.75" hidden="1" customHeight="1"/>
    <row r="13543" ht="12.75" hidden="1" customHeight="1"/>
    <row r="13544" ht="12.75" hidden="1" customHeight="1"/>
    <row r="13545" ht="12.75" hidden="1" customHeight="1"/>
    <row r="13546" ht="12.75" hidden="1" customHeight="1"/>
    <row r="13547" ht="12.75" hidden="1" customHeight="1"/>
    <row r="13548" ht="12.75" hidden="1" customHeight="1"/>
    <row r="13549" ht="12.75" hidden="1" customHeight="1"/>
    <row r="13550" ht="12.75" hidden="1" customHeight="1"/>
    <row r="13551" ht="12.75" hidden="1" customHeight="1"/>
    <row r="13552" ht="12.75" hidden="1" customHeight="1"/>
    <row r="13553" ht="12.75" hidden="1" customHeight="1"/>
    <row r="13554" ht="12.75" hidden="1" customHeight="1"/>
    <row r="13555" ht="12.75" hidden="1" customHeight="1"/>
    <row r="13556" ht="12.75" hidden="1" customHeight="1"/>
    <row r="13557" ht="12.75" hidden="1" customHeight="1"/>
    <row r="13558" ht="12.75" hidden="1" customHeight="1"/>
    <row r="13559" ht="12.75" hidden="1" customHeight="1"/>
    <row r="13560" ht="12.75" hidden="1" customHeight="1"/>
    <row r="13561" ht="12.75" hidden="1" customHeight="1"/>
    <row r="13562" ht="12.75" hidden="1" customHeight="1"/>
    <row r="13563" ht="12.75" hidden="1" customHeight="1"/>
    <row r="13564" ht="12.75" hidden="1" customHeight="1"/>
    <row r="13565" ht="12.75" hidden="1" customHeight="1"/>
    <row r="13566" ht="12.75" hidden="1" customHeight="1"/>
    <row r="13567" ht="12.75" hidden="1" customHeight="1"/>
    <row r="13568" ht="12.75" hidden="1" customHeight="1"/>
    <row r="13569" ht="12.75" hidden="1" customHeight="1"/>
    <row r="13570" ht="12.75" hidden="1" customHeight="1"/>
    <row r="13571" ht="12.75" hidden="1" customHeight="1"/>
    <row r="13572" ht="12.75" hidden="1" customHeight="1"/>
    <row r="13573" ht="12.75" hidden="1" customHeight="1"/>
    <row r="13574" ht="12.75" hidden="1" customHeight="1"/>
    <row r="13575" ht="12.75" hidden="1" customHeight="1"/>
    <row r="13576" ht="12.75" hidden="1" customHeight="1"/>
    <row r="13577" ht="12.75" hidden="1" customHeight="1"/>
    <row r="13578" ht="12.75" hidden="1" customHeight="1"/>
    <row r="13579" ht="12.75" hidden="1" customHeight="1"/>
    <row r="13580" ht="12.75" hidden="1" customHeight="1"/>
    <row r="13581" ht="12.75" hidden="1" customHeight="1"/>
    <row r="13582" ht="12.75" hidden="1" customHeight="1"/>
    <row r="13583" ht="12.75" hidden="1" customHeight="1"/>
    <row r="13584" ht="12.75" hidden="1" customHeight="1"/>
    <row r="13585" ht="12.75" hidden="1" customHeight="1"/>
    <row r="13586" ht="12.75" hidden="1" customHeight="1"/>
    <row r="13587" ht="12.75" hidden="1" customHeight="1"/>
    <row r="13588" ht="12.75" hidden="1" customHeight="1"/>
    <row r="13589" ht="12.75" hidden="1" customHeight="1"/>
    <row r="13590" ht="12.75" hidden="1" customHeight="1"/>
    <row r="13591" ht="12.75" hidden="1" customHeight="1"/>
    <row r="13592" ht="12.75" hidden="1" customHeight="1"/>
    <row r="13593" ht="12.75" hidden="1" customHeight="1"/>
    <row r="13594" ht="12.75" hidden="1" customHeight="1"/>
    <row r="13595" ht="12.75" hidden="1" customHeight="1"/>
    <row r="13596" ht="12.75" hidden="1" customHeight="1"/>
    <row r="13597" ht="12.75" hidden="1" customHeight="1"/>
    <row r="13598" ht="12.75" hidden="1" customHeight="1"/>
    <row r="13599" ht="12.75" hidden="1" customHeight="1"/>
    <row r="13600" ht="12.75" hidden="1" customHeight="1"/>
    <row r="13601" ht="12.75" hidden="1" customHeight="1"/>
    <row r="13602" ht="12.75" hidden="1" customHeight="1"/>
    <row r="13603" ht="12.75" hidden="1" customHeight="1"/>
    <row r="13604" ht="12.75" hidden="1" customHeight="1"/>
    <row r="13605" ht="12.75" hidden="1" customHeight="1"/>
    <row r="13606" ht="12.75" hidden="1" customHeight="1"/>
    <row r="13607" ht="12.75" hidden="1" customHeight="1"/>
    <row r="13608" ht="12.75" hidden="1" customHeight="1"/>
    <row r="13609" ht="12.75" hidden="1" customHeight="1"/>
    <row r="13610" ht="12.75" hidden="1" customHeight="1"/>
    <row r="13611" ht="12.75" hidden="1" customHeight="1"/>
    <row r="13612" ht="12.75" hidden="1" customHeight="1"/>
    <row r="13613" ht="12.75" hidden="1" customHeight="1"/>
    <row r="13614" ht="12.75" hidden="1" customHeight="1"/>
    <row r="13615" ht="12.75" hidden="1" customHeight="1"/>
    <row r="13616" ht="12.75" hidden="1" customHeight="1"/>
    <row r="13617" ht="12.75" hidden="1" customHeight="1"/>
    <row r="13618" ht="12.75" hidden="1" customHeight="1"/>
    <row r="13619" ht="12.75" hidden="1" customHeight="1"/>
    <row r="13620" ht="12.75" hidden="1" customHeight="1"/>
    <row r="13621" ht="12.75" hidden="1" customHeight="1"/>
    <row r="13622" ht="12.75" hidden="1" customHeight="1"/>
    <row r="13623" ht="12.75" hidden="1" customHeight="1"/>
    <row r="13624" ht="12.75" hidden="1" customHeight="1"/>
    <row r="13625" ht="12.75" hidden="1" customHeight="1"/>
    <row r="13626" ht="12.75" hidden="1" customHeight="1"/>
    <row r="13627" ht="12.75" hidden="1" customHeight="1"/>
    <row r="13628" ht="12.75" hidden="1" customHeight="1"/>
    <row r="13629" ht="12.75" hidden="1" customHeight="1"/>
    <row r="13630" ht="12.75" hidden="1" customHeight="1"/>
    <row r="13631" ht="12.75" hidden="1" customHeight="1"/>
    <row r="13632" ht="12.75" hidden="1" customHeight="1"/>
    <row r="13633" ht="12.75" hidden="1" customHeight="1"/>
    <row r="13634" ht="12.75" hidden="1" customHeight="1"/>
    <row r="13635" ht="12.75" hidden="1" customHeight="1"/>
    <row r="13636" ht="12.75" hidden="1" customHeight="1"/>
    <row r="13637" ht="12.75" hidden="1" customHeight="1"/>
    <row r="13638" ht="12.75" hidden="1" customHeight="1"/>
    <row r="13639" ht="12.75" hidden="1" customHeight="1"/>
    <row r="13640" ht="12.75" hidden="1" customHeight="1"/>
    <row r="13641" ht="12.75" hidden="1" customHeight="1"/>
    <row r="13642" ht="12.75" hidden="1" customHeight="1"/>
    <row r="13643" ht="12.75" hidden="1" customHeight="1"/>
    <row r="13644" ht="12.75" hidden="1" customHeight="1"/>
    <row r="13645" ht="12.75" hidden="1" customHeight="1"/>
    <row r="13646" ht="12.75" hidden="1" customHeight="1"/>
    <row r="13647" ht="12.75" hidden="1" customHeight="1"/>
    <row r="13648" ht="12.75" hidden="1" customHeight="1"/>
    <row r="13649" ht="12.75" hidden="1" customHeight="1"/>
    <row r="13650" ht="12.75" hidden="1" customHeight="1"/>
    <row r="13651" ht="12.75" hidden="1" customHeight="1"/>
    <row r="13652" ht="12.75" hidden="1" customHeight="1"/>
    <row r="13653" ht="12.75" hidden="1" customHeight="1"/>
    <row r="13654" ht="12.75" hidden="1" customHeight="1"/>
    <row r="13655" ht="12.75" hidden="1" customHeight="1"/>
    <row r="13656" ht="12.75" hidden="1" customHeight="1"/>
    <row r="13657" ht="12.75" hidden="1" customHeight="1"/>
    <row r="13658" ht="12.75" hidden="1" customHeight="1"/>
    <row r="13659" ht="12.75" hidden="1" customHeight="1"/>
    <row r="13660" ht="12.75" hidden="1" customHeight="1"/>
    <row r="13661" ht="12.75" hidden="1" customHeight="1"/>
    <row r="13662" ht="12.75" hidden="1" customHeight="1"/>
    <row r="13663" ht="12.75" hidden="1" customHeight="1"/>
    <row r="13664" ht="12.75" hidden="1" customHeight="1"/>
    <row r="13665" ht="12.75" hidden="1" customHeight="1"/>
    <row r="13666" ht="12.75" hidden="1" customHeight="1"/>
    <row r="13667" ht="12.75" hidden="1" customHeight="1"/>
    <row r="13668" ht="12.75" hidden="1" customHeight="1"/>
    <row r="13669" ht="12.75" hidden="1" customHeight="1"/>
    <row r="13670" ht="12.75" hidden="1" customHeight="1"/>
    <row r="13671" ht="12.75" hidden="1" customHeight="1"/>
    <row r="13672" ht="12.75" hidden="1" customHeight="1"/>
    <row r="13673" ht="12.75" hidden="1" customHeight="1"/>
    <row r="13674" ht="12.75" hidden="1" customHeight="1"/>
    <row r="13675" ht="12.75" hidden="1" customHeight="1"/>
    <row r="13676" ht="12.75" hidden="1" customHeight="1"/>
    <row r="13677" ht="12.75" hidden="1" customHeight="1"/>
    <row r="13678" ht="12.75" hidden="1" customHeight="1"/>
    <row r="13679" ht="12.75" hidden="1" customHeight="1"/>
    <row r="13680" ht="12.75" hidden="1" customHeight="1"/>
    <row r="13681" ht="12.75" hidden="1" customHeight="1"/>
    <row r="13682" ht="12.75" hidden="1" customHeight="1"/>
    <row r="13683" ht="12.75" hidden="1" customHeight="1"/>
    <row r="13684" ht="12.75" hidden="1" customHeight="1"/>
    <row r="13685" ht="12.75" hidden="1" customHeight="1"/>
    <row r="13686" ht="12.75" hidden="1" customHeight="1"/>
    <row r="13687" ht="12.75" hidden="1" customHeight="1"/>
    <row r="13688" ht="12.75" hidden="1" customHeight="1"/>
    <row r="13689" ht="12.75" hidden="1" customHeight="1"/>
    <row r="13690" ht="12.75" hidden="1" customHeight="1"/>
    <row r="13691" ht="12.75" hidden="1" customHeight="1"/>
    <row r="13692" ht="12.75" hidden="1" customHeight="1"/>
    <row r="13693" ht="12.75" hidden="1" customHeight="1"/>
    <row r="13694" ht="12.75" hidden="1" customHeight="1"/>
    <row r="13695" ht="12.75" hidden="1" customHeight="1"/>
    <row r="13696" ht="12.75" hidden="1" customHeight="1"/>
    <row r="13697" ht="12.75" hidden="1" customHeight="1"/>
    <row r="13698" ht="12.75" hidden="1" customHeight="1"/>
    <row r="13699" ht="12.75" hidden="1" customHeight="1"/>
    <row r="13700" ht="12.75" hidden="1" customHeight="1"/>
    <row r="13701" ht="12.75" hidden="1" customHeight="1"/>
    <row r="13702" ht="12.75" hidden="1" customHeight="1"/>
    <row r="13703" ht="12.75" hidden="1" customHeight="1"/>
    <row r="13704" ht="12.75" hidden="1" customHeight="1"/>
    <row r="13705" ht="12.75" hidden="1" customHeight="1"/>
    <row r="13706" ht="12.75" hidden="1" customHeight="1"/>
    <row r="13707" ht="12.75" hidden="1" customHeight="1"/>
    <row r="13708" ht="12.75" hidden="1" customHeight="1"/>
    <row r="13709" ht="12.75" hidden="1" customHeight="1"/>
    <row r="13710" ht="12.75" hidden="1" customHeight="1"/>
    <row r="13711" ht="12.75" hidden="1" customHeight="1"/>
    <row r="13712" ht="12.75" hidden="1" customHeight="1"/>
    <row r="13713" ht="12.75" hidden="1" customHeight="1"/>
    <row r="13714" ht="12.75" hidden="1" customHeight="1"/>
    <row r="13715" ht="12.75" hidden="1" customHeight="1"/>
    <row r="13716" ht="12.75" hidden="1" customHeight="1"/>
    <row r="13717" ht="12.75" hidden="1" customHeight="1"/>
    <row r="13718" ht="12.75" hidden="1" customHeight="1"/>
    <row r="13719" ht="12.75" hidden="1" customHeight="1"/>
    <row r="13720" ht="12.75" hidden="1" customHeight="1"/>
    <row r="13721" ht="12.75" hidden="1" customHeight="1"/>
    <row r="13722" ht="12.75" hidden="1" customHeight="1"/>
    <row r="13723" ht="12.75" hidden="1" customHeight="1"/>
    <row r="13724" ht="12.75" hidden="1" customHeight="1"/>
    <row r="13725" ht="12.75" hidden="1" customHeight="1"/>
    <row r="13726" ht="12.75" hidden="1" customHeight="1"/>
    <row r="13727" ht="12.75" hidden="1" customHeight="1"/>
    <row r="13728" ht="12.75" hidden="1" customHeight="1"/>
    <row r="13729" ht="12.75" hidden="1" customHeight="1"/>
    <row r="13730" ht="12.75" hidden="1" customHeight="1"/>
    <row r="13731" ht="12.75" hidden="1" customHeight="1"/>
    <row r="13732" ht="12.75" hidden="1" customHeight="1"/>
    <row r="13733" ht="12.75" hidden="1" customHeight="1"/>
    <row r="13734" ht="12.75" hidden="1" customHeight="1"/>
    <row r="13735" ht="12.75" hidden="1" customHeight="1"/>
    <row r="13736" ht="12.75" hidden="1" customHeight="1"/>
    <row r="13737" ht="12.75" hidden="1" customHeight="1"/>
    <row r="13738" ht="12.75" hidden="1" customHeight="1"/>
    <row r="13739" ht="12.75" hidden="1" customHeight="1"/>
    <row r="13740" ht="12.75" hidden="1" customHeight="1"/>
    <row r="13741" ht="12.75" hidden="1" customHeight="1"/>
    <row r="13742" ht="12.75" hidden="1" customHeight="1"/>
    <row r="13743" ht="12.75" hidden="1" customHeight="1"/>
    <row r="13744" ht="12.75" hidden="1" customHeight="1"/>
    <row r="13745" ht="12.75" hidden="1" customHeight="1"/>
    <row r="13746" ht="12.75" hidden="1" customHeight="1"/>
    <row r="13747" ht="12.75" hidden="1" customHeight="1"/>
    <row r="13748" ht="12.75" hidden="1" customHeight="1"/>
    <row r="13749" ht="12.75" hidden="1" customHeight="1"/>
    <row r="13750" ht="12.75" hidden="1" customHeight="1"/>
    <row r="13751" ht="12.75" hidden="1" customHeight="1"/>
    <row r="13752" ht="12.75" hidden="1" customHeight="1"/>
    <row r="13753" ht="12.75" hidden="1" customHeight="1"/>
    <row r="13754" ht="12.75" hidden="1" customHeight="1"/>
    <row r="13755" ht="12.75" hidden="1" customHeight="1"/>
    <row r="13756" ht="12.75" hidden="1" customHeight="1"/>
    <row r="13757" ht="12.75" hidden="1" customHeight="1"/>
    <row r="13758" ht="12.75" hidden="1" customHeight="1"/>
    <row r="13759" ht="12.75" hidden="1" customHeight="1"/>
    <row r="13760" ht="12.75" hidden="1" customHeight="1"/>
    <row r="13761" ht="12.75" hidden="1" customHeight="1"/>
    <row r="13762" ht="12.75" hidden="1" customHeight="1"/>
    <row r="13763" ht="12.75" hidden="1" customHeight="1"/>
    <row r="13764" ht="12.75" hidden="1" customHeight="1"/>
    <row r="13765" ht="12.75" hidden="1" customHeight="1"/>
    <row r="13766" ht="12.75" hidden="1" customHeight="1"/>
    <row r="13767" ht="12.75" hidden="1" customHeight="1"/>
    <row r="13768" ht="12.75" hidden="1" customHeight="1"/>
    <row r="13769" ht="12.75" hidden="1" customHeight="1"/>
    <row r="13770" ht="12.75" hidden="1" customHeight="1"/>
    <row r="13771" ht="12.75" hidden="1" customHeight="1"/>
    <row r="13772" ht="12.75" hidden="1" customHeight="1"/>
    <row r="13773" ht="12.75" hidden="1" customHeight="1"/>
    <row r="13774" ht="12.75" hidden="1" customHeight="1"/>
    <row r="13775" ht="12.75" hidden="1" customHeight="1"/>
    <row r="13776" ht="12.75" hidden="1" customHeight="1"/>
    <row r="13777" ht="12.75" hidden="1" customHeight="1"/>
    <row r="13778" ht="12.75" hidden="1" customHeight="1"/>
    <row r="13779" ht="12.75" hidden="1" customHeight="1"/>
    <row r="13780" ht="12.75" hidden="1" customHeight="1"/>
    <row r="13781" ht="12.75" hidden="1" customHeight="1"/>
    <row r="13782" ht="12.75" hidden="1" customHeight="1"/>
    <row r="13783" ht="12.75" hidden="1" customHeight="1"/>
    <row r="13784" ht="12.75" hidden="1" customHeight="1"/>
    <row r="13785" ht="12.75" hidden="1" customHeight="1"/>
    <row r="13786" ht="12.75" hidden="1" customHeight="1"/>
    <row r="13787" ht="12.75" hidden="1" customHeight="1"/>
    <row r="13788" ht="12.75" hidden="1" customHeight="1"/>
    <row r="13789" ht="12.75" hidden="1" customHeight="1"/>
    <row r="13790" ht="12.75" hidden="1" customHeight="1"/>
    <row r="13791" ht="12.75" hidden="1" customHeight="1"/>
    <row r="13792" ht="12.75" hidden="1" customHeight="1"/>
    <row r="13793" ht="12.75" hidden="1" customHeight="1"/>
    <row r="13794" ht="12.75" hidden="1" customHeight="1"/>
    <row r="13795" ht="12.75" hidden="1" customHeight="1"/>
    <row r="13796" ht="12.75" hidden="1" customHeight="1"/>
    <row r="13797" ht="12.75" hidden="1" customHeight="1"/>
    <row r="13798" ht="12.75" hidden="1" customHeight="1"/>
    <row r="13799" ht="12.75" hidden="1" customHeight="1"/>
    <row r="13800" ht="12.75" hidden="1" customHeight="1"/>
    <row r="13801" ht="12.75" hidden="1" customHeight="1"/>
    <row r="13802" ht="12.75" hidden="1" customHeight="1"/>
    <row r="13803" ht="12.75" hidden="1" customHeight="1"/>
    <row r="13804" ht="12.75" hidden="1" customHeight="1"/>
    <row r="13805" ht="12.75" hidden="1" customHeight="1"/>
    <row r="13806" ht="12.75" hidden="1" customHeight="1"/>
    <row r="13807" ht="12.75" hidden="1" customHeight="1"/>
    <row r="13808" ht="12.75" hidden="1" customHeight="1"/>
    <row r="13809" ht="12.75" hidden="1" customHeight="1"/>
    <row r="13810" ht="12.75" hidden="1" customHeight="1"/>
    <row r="13811" ht="12.75" hidden="1" customHeight="1"/>
    <row r="13812" ht="12.75" hidden="1" customHeight="1"/>
    <row r="13813" ht="12.75" hidden="1" customHeight="1"/>
    <row r="13814" ht="12.75" hidden="1" customHeight="1"/>
    <row r="13815" ht="12.75" hidden="1" customHeight="1"/>
    <row r="13816" ht="12.75" hidden="1" customHeight="1"/>
    <row r="13817" ht="12.75" hidden="1" customHeight="1"/>
    <row r="13818" ht="12.75" hidden="1" customHeight="1"/>
    <row r="13819" ht="12.75" hidden="1" customHeight="1"/>
    <row r="13820" ht="12.75" hidden="1" customHeight="1"/>
    <row r="13821" ht="12.75" hidden="1" customHeight="1"/>
    <row r="13822" ht="12.75" hidden="1" customHeight="1"/>
    <row r="13823" ht="12.75" hidden="1" customHeight="1"/>
    <row r="13824" ht="12.75" hidden="1" customHeight="1"/>
    <row r="13825" ht="12.75" hidden="1" customHeight="1"/>
    <row r="13826" ht="12.75" hidden="1" customHeight="1"/>
    <row r="13827" ht="12.75" hidden="1" customHeight="1"/>
    <row r="13828" ht="12.75" hidden="1" customHeight="1"/>
    <row r="13829" ht="12.75" hidden="1" customHeight="1"/>
    <row r="13830" ht="12.75" hidden="1" customHeight="1"/>
    <row r="13831" ht="12.75" hidden="1" customHeight="1"/>
    <row r="13832" ht="12.75" hidden="1" customHeight="1"/>
    <row r="13833" ht="12.75" hidden="1" customHeight="1"/>
    <row r="13834" ht="12.75" hidden="1" customHeight="1"/>
    <row r="13835" ht="12.75" hidden="1" customHeight="1"/>
    <row r="13836" ht="12.75" hidden="1" customHeight="1"/>
    <row r="13837" ht="12.75" hidden="1" customHeight="1"/>
    <row r="13838" ht="12.75" hidden="1" customHeight="1"/>
    <row r="13839" ht="12.75" hidden="1" customHeight="1"/>
    <row r="13840" ht="12.75" hidden="1" customHeight="1"/>
    <row r="13841" ht="12.75" hidden="1" customHeight="1"/>
    <row r="13842" ht="12.75" hidden="1" customHeight="1"/>
    <row r="13843" ht="12.75" hidden="1" customHeight="1"/>
    <row r="13844" ht="12.75" hidden="1" customHeight="1"/>
    <row r="13845" ht="12.75" hidden="1" customHeight="1"/>
    <row r="13846" ht="12.75" hidden="1" customHeight="1"/>
    <row r="13847" ht="12.75" hidden="1" customHeight="1"/>
    <row r="13848" ht="12.75" hidden="1" customHeight="1"/>
    <row r="13849" ht="12.75" hidden="1" customHeight="1"/>
    <row r="13850" ht="12.75" hidden="1" customHeight="1"/>
    <row r="13851" ht="12.75" hidden="1" customHeight="1"/>
    <row r="13852" ht="12.75" hidden="1" customHeight="1"/>
    <row r="13853" ht="12.75" hidden="1" customHeight="1"/>
    <row r="13854" ht="12.75" hidden="1" customHeight="1"/>
    <row r="13855" ht="12.75" hidden="1" customHeight="1"/>
    <row r="13856" ht="12.75" hidden="1" customHeight="1"/>
    <row r="13857" ht="12.75" hidden="1" customHeight="1"/>
    <row r="13858" ht="12.75" hidden="1" customHeight="1"/>
    <row r="13859" ht="12.75" hidden="1" customHeight="1"/>
    <row r="13860" ht="12.75" hidden="1" customHeight="1"/>
    <row r="13861" ht="12.75" hidden="1" customHeight="1"/>
    <row r="13862" ht="12.75" hidden="1" customHeight="1"/>
    <row r="13863" ht="12.75" hidden="1" customHeight="1"/>
    <row r="13864" ht="12.75" hidden="1" customHeight="1"/>
    <row r="13865" ht="12.75" hidden="1" customHeight="1"/>
    <row r="13866" ht="12.75" hidden="1" customHeight="1"/>
    <row r="13867" ht="12.75" hidden="1" customHeight="1"/>
    <row r="13868" ht="12.75" hidden="1" customHeight="1"/>
    <row r="13869" ht="12.75" hidden="1" customHeight="1"/>
    <row r="13870" ht="12.75" hidden="1" customHeight="1"/>
    <row r="13871" ht="12.75" hidden="1" customHeight="1"/>
    <row r="13872" ht="12.75" hidden="1" customHeight="1"/>
    <row r="13873" ht="12.75" hidden="1" customHeight="1"/>
    <row r="13874" ht="12.75" hidden="1" customHeight="1"/>
    <row r="13875" ht="12.75" hidden="1" customHeight="1"/>
    <row r="13876" ht="12.75" hidden="1" customHeight="1"/>
    <row r="13877" ht="12.75" hidden="1" customHeight="1"/>
    <row r="13878" ht="12.75" hidden="1" customHeight="1"/>
    <row r="13879" ht="12.75" hidden="1" customHeight="1"/>
    <row r="13880" ht="12.75" hidden="1" customHeight="1"/>
    <row r="13881" ht="12.75" hidden="1" customHeight="1"/>
    <row r="13882" ht="12.75" hidden="1" customHeight="1"/>
    <row r="13883" ht="12.75" hidden="1" customHeight="1"/>
    <row r="13884" ht="12.75" hidden="1" customHeight="1"/>
    <row r="13885" ht="12.75" hidden="1" customHeight="1"/>
    <row r="13886" ht="12.75" hidden="1" customHeight="1"/>
    <row r="13887" ht="12.75" hidden="1" customHeight="1"/>
    <row r="13888" ht="12.75" hidden="1" customHeight="1"/>
    <row r="13889" ht="12.75" hidden="1" customHeight="1"/>
    <row r="13890" ht="12.75" hidden="1" customHeight="1"/>
    <row r="13891" ht="12.75" hidden="1" customHeight="1"/>
    <row r="13892" ht="12.75" hidden="1" customHeight="1"/>
    <row r="13893" ht="12.75" hidden="1" customHeight="1"/>
    <row r="13894" ht="12.75" hidden="1" customHeight="1"/>
    <row r="13895" ht="12.75" hidden="1" customHeight="1"/>
    <row r="13896" ht="12.75" hidden="1" customHeight="1"/>
    <row r="13897" ht="12.75" hidden="1" customHeight="1"/>
    <row r="13898" ht="12.75" hidden="1" customHeight="1"/>
    <row r="13899" ht="12.75" hidden="1" customHeight="1"/>
    <row r="13900" ht="12.75" hidden="1" customHeight="1"/>
    <row r="13901" ht="12.75" hidden="1" customHeight="1"/>
    <row r="13902" ht="12.75" hidden="1" customHeight="1"/>
    <row r="13903" ht="12.75" hidden="1" customHeight="1"/>
    <row r="13904" ht="12.75" hidden="1" customHeight="1"/>
    <row r="13905" ht="12.75" hidden="1" customHeight="1"/>
    <row r="13906" ht="12.75" hidden="1" customHeight="1"/>
    <row r="13907" ht="12.75" hidden="1" customHeight="1"/>
    <row r="13908" ht="12.75" hidden="1" customHeight="1"/>
    <row r="13909" ht="12.75" hidden="1" customHeight="1"/>
    <row r="13910" ht="12.75" hidden="1" customHeight="1"/>
    <row r="13911" ht="12.75" hidden="1" customHeight="1"/>
    <row r="13912" ht="12.75" hidden="1" customHeight="1"/>
    <row r="13913" ht="12.75" hidden="1" customHeight="1"/>
    <row r="13914" ht="12.75" hidden="1" customHeight="1"/>
    <row r="13915" ht="12.75" hidden="1" customHeight="1"/>
    <row r="13916" ht="12.75" hidden="1" customHeight="1"/>
    <row r="13917" ht="12.75" hidden="1" customHeight="1"/>
    <row r="13918" ht="12.75" hidden="1" customHeight="1"/>
    <row r="13919" ht="12.75" hidden="1" customHeight="1"/>
    <row r="13920" ht="12.75" hidden="1" customHeight="1"/>
    <row r="13921" ht="12.75" hidden="1" customHeight="1"/>
    <row r="13922" ht="12.75" hidden="1" customHeight="1"/>
    <row r="13923" ht="12.75" hidden="1" customHeight="1"/>
    <row r="13924" ht="12.75" hidden="1" customHeight="1"/>
    <row r="13925" ht="12.75" hidden="1" customHeight="1"/>
    <row r="13926" ht="12.75" hidden="1" customHeight="1"/>
    <row r="13927" ht="12.75" hidden="1" customHeight="1"/>
    <row r="13928" ht="12.75" hidden="1" customHeight="1"/>
    <row r="13929" ht="12.75" hidden="1" customHeight="1"/>
    <row r="13930" ht="12.75" hidden="1" customHeight="1"/>
    <row r="13931" ht="12.75" hidden="1" customHeight="1"/>
    <row r="13932" ht="12.75" hidden="1" customHeight="1"/>
    <row r="13933" ht="12.75" hidden="1" customHeight="1"/>
    <row r="13934" ht="12.75" hidden="1" customHeight="1"/>
    <row r="13935" ht="12.75" hidden="1" customHeight="1"/>
    <row r="13936" ht="12.75" hidden="1" customHeight="1"/>
    <row r="13937" ht="12.75" hidden="1" customHeight="1"/>
    <row r="13938" ht="12.75" hidden="1" customHeight="1"/>
    <row r="13939" ht="12.75" hidden="1" customHeight="1"/>
    <row r="13940" ht="12.75" hidden="1" customHeight="1"/>
    <row r="13941" ht="12.75" hidden="1" customHeight="1"/>
    <row r="13942" ht="12.75" hidden="1" customHeight="1"/>
    <row r="13943" ht="12.75" hidden="1" customHeight="1"/>
    <row r="13944" ht="12.75" hidden="1" customHeight="1"/>
    <row r="13945" ht="12.75" hidden="1" customHeight="1"/>
    <row r="13946" ht="12.75" hidden="1" customHeight="1"/>
    <row r="13947" ht="12.75" hidden="1" customHeight="1"/>
    <row r="13948" ht="12.75" hidden="1" customHeight="1"/>
    <row r="13949" ht="12.75" hidden="1" customHeight="1"/>
    <row r="13950" ht="12.75" hidden="1" customHeight="1"/>
    <row r="13951" ht="12.75" hidden="1" customHeight="1"/>
    <row r="13952" ht="12.75" hidden="1" customHeight="1"/>
    <row r="13953" ht="12.75" hidden="1" customHeight="1"/>
    <row r="13954" ht="12.75" hidden="1" customHeight="1"/>
    <row r="13955" ht="12.75" hidden="1" customHeight="1"/>
    <row r="13956" ht="12.75" hidden="1" customHeight="1"/>
    <row r="13957" ht="12.75" hidden="1" customHeight="1"/>
    <row r="13958" ht="12.75" hidden="1" customHeight="1"/>
    <row r="13959" ht="12.75" hidden="1" customHeight="1"/>
    <row r="13960" ht="12.75" hidden="1" customHeight="1"/>
    <row r="13961" ht="12.75" hidden="1" customHeight="1"/>
    <row r="13962" ht="12.75" hidden="1" customHeight="1"/>
    <row r="13963" ht="12.75" hidden="1" customHeight="1"/>
    <row r="13964" ht="12.75" hidden="1" customHeight="1"/>
    <row r="13965" ht="12.75" hidden="1" customHeight="1"/>
    <row r="13966" ht="12.75" hidden="1" customHeight="1"/>
    <row r="13967" ht="12.75" hidden="1" customHeight="1"/>
    <row r="13968" ht="12.75" hidden="1" customHeight="1"/>
    <row r="13969" ht="12.75" hidden="1" customHeight="1"/>
    <row r="13970" ht="12.75" hidden="1" customHeight="1"/>
    <row r="13971" ht="12.75" hidden="1" customHeight="1"/>
    <row r="13972" ht="12.75" hidden="1" customHeight="1"/>
    <row r="13973" ht="12.75" hidden="1" customHeight="1"/>
    <row r="13974" ht="12.75" hidden="1" customHeight="1"/>
    <row r="13975" ht="12.75" hidden="1" customHeight="1"/>
    <row r="13976" ht="12.75" hidden="1" customHeight="1"/>
    <row r="13977" ht="12.75" hidden="1" customHeight="1"/>
    <row r="13978" ht="12.75" hidden="1" customHeight="1"/>
    <row r="13979" ht="12.75" hidden="1" customHeight="1"/>
    <row r="13980" ht="12.75" hidden="1" customHeight="1"/>
    <row r="13981" ht="12.75" hidden="1" customHeight="1"/>
    <row r="13982" ht="12.75" hidden="1" customHeight="1"/>
    <row r="13983" ht="12.75" hidden="1" customHeight="1"/>
    <row r="13984" ht="12.75" hidden="1" customHeight="1"/>
    <row r="13985" ht="12.75" hidden="1" customHeight="1"/>
    <row r="13986" ht="12.75" hidden="1" customHeight="1"/>
    <row r="13987" ht="12.75" hidden="1" customHeight="1"/>
    <row r="13988" ht="12.75" hidden="1" customHeight="1"/>
    <row r="13989" ht="12.75" hidden="1" customHeight="1"/>
    <row r="13990" ht="12.75" hidden="1" customHeight="1"/>
    <row r="13991" ht="12.75" hidden="1" customHeight="1"/>
    <row r="13992" ht="12.75" hidden="1" customHeight="1"/>
    <row r="13993" ht="12.75" hidden="1" customHeight="1"/>
    <row r="13994" ht="12.75" hidden="1" customHeight="1"/>
    <row r="13995" ht="12.75" hidden="1" customHeight="1"/>
    <row r="13996" ht="12.75" hidden="1" customHeight="1"/>
    <row r="13997" ht="12.75" hidden="1" customHeight="1"/>
    <row r="13998" ht="12.75" hidden="1" customHeight="1"/>
    <row r="13999" ht="12.75" hidden="1" customHeight="1"/>
    <row r="14000" ht="12.75" hidden="1" customHeight="1"/>
    <row r="14001" ht="12.75" hidden="1" customHeight="1"/>
    <row r="14002" ht="12.75" hidden="1" customHeight="1"/>
    <row r="14003" ht="12.75" hidden="1" customHeight="1"/>
    <row r="14004" ht="12.75" hidden="1" customHeight="1"/>
    <row r="14005" ht="12.75" hidden="1" customHeight="1"/>
    <row r="14006" ht="12.75" hidden="1" customHeight="1"/>
    <row r="14007" ht="12.75" hidden="1" customHeight="1"/>
    <row r="14008" ht="12.75" hidden="1" customHeight="1"/>
    <row r="14009" ht="12.75" hidden="1" customHeight="1"/>
    <row r="14010" ht="12.75" hidden="1" customHeight="1"/>
    <row r="14011" ht="12.75" hidden="1" customHeight="1"/>
    <row r="14012" ht="12.75" hidden="1" customHeight="1"/>
    <row r="14013" ht="12.75" hidden="1" customHeight="1"/>
    <row r="14014" ht="12.75" hidden="1" customHeight="1"/>
    <row r="14015" ht="12.75" hidden="1" customHeight="1"/>
    <row r="14016" ht="12.75" hidden="1" customHeight="1"/>
    <row r="14017" ht="12.75" hidden="1" customHeight="1"/>
    <row r="14018" ht="12.75" hidden="1" customHeight="1"/>
    <row r="14019" ht="12.75" hidden="1" customHeight="1"/>
    <row r="14020" ht="12.75" hidden="1" customHeight="1"/>
    <row r="14021" ht="12.75" hidden="1" customHeight="1"/>
    <row r="14022" ht="12.75" hidden="1" customHeight="1"/>
    <row r="14023" ht="12.75" hidden="1" customHeight="1"/>
    <row r="14024" ht="12.75" hidden="1" customHeight="1"/>
    <row r="14025" ht="12.75" hidden="1" customHeight="1"/>
    <row r="14026" ht="12.75" hidden="1" customHeight="1"/>
    <row r="14027" ht="12.75" hidden="1" customHeight="1"/>
    <row r="14028" ht="12.75" hidden="1" customHeight="1"/>
    <row r="14029" ht="12.75" hidden="1" customHeight="1"/>
    <row r="14030" ht="12.75" hidden="1" customHeight="1"/>
    <row r="14031" ht="12.75" hidden="1" customHeight="1"/>
    <row r="14032" ht="12.75" hidden="1" customHeight="1"/>
    <row r="14033" ht="12.75" hidden="1" customHeight="1"/>
    <row r="14034" ht="12.75" hidden="1" customHeight="1"/>
    <row r="14035" ht="12.75" hidden="1" customHeight="1"/>
    <row r="14036" ht="12.75" hidden="1" customHeight="1"/>
    <row r="14037" ht="12.75" hidden="1" customHeight="1"/>
    <row r="14038" ht="12.75" hidden="1" customHeight="1"/>
    <row r="14039" ht="12.75" hidden="1" customHeight="1"/>
    <row r="14040" ht="12.75" hidden="1" customHeight="1"/>
    <row r="14041" ht="12.75" hidden="1" customHeight="1"/>
    <row r="14042" ht="12.75" hidden="1" customHeight="1"/>
    <row r="14043" ht="12.75" hidden="1" customHeight="1"/>
    <row r="14044" ht="12.75" hidden="1" customHeight="1"/>
    <row r="14045" ht="12.75" hidden="1" customHeight="1"/>
    <row r="14046" ht="12.75" hidden="1" customHeight="1"/>
    <row r="14047" ht="12.75" hidden="1" customHeight="1"/>
    <row r="14048" ht="12.75" hidden="1" customHeight="1"/>
    <row r="14049" ht="12.75" hidden="1" customHeight="1"/>
    <row r="14050" ht="12.75" hidden="1" customHeight="1"/>
    <row r="14051" ht="12.75" hidden="1" customHeight="1"/>
    <row r="14052" ht="12.75" hidden="1" customHeight="1"/>
    <row r="14053" ht="12.75" hidden="1" customHeight="1"/>
    <row r="14054" ht="12.75" hidden="1" customHeight="1"/>
    <row r="14055" ht="12.75" hidden="1" customHeight="1"/>
    <row r="14056" ht="12.75" hidden="1" customHeight="1"/>
    <row r="14057" ht="12.75" hidden="1" customHeight="1"/>
    <row r="14058" ht="12.75" hidden="1" customHeight="1"/>
    <row r="14059" ht="12.75" hidden="1" customHeight="1"/>
    <row r="14060" ht="12.75" hidden="1" customHeight="1"/>
    <row r="14061" ht="12.75" hidden="1" customHeight="1"/>
    <row r="14062" ht="12.75" hidden="1" customHeight="1"/>
    <row r="14063" ht="12.75" hidden="1" customHeight="1"/>
    <row r="14064" ht="12.75" hidden="1" customHeight="1"/>
    <row r="14065" ht="12.75" hidden="1" customHeight="1"/>
    <row r="14066" ht="12.75" hidden="1" customHeight="1"/>
    <row r="14067" ht="12.75" hidden="1" customHeight="1"/>
    <row r="14068" ht="12.75" hidden="1" customHeight="1"/>
    <row r="14069" ht="12.75" hidden="1" customHeight="1"/>
    <row r="14070" ht="12.75" hidden="1" customHeight="1"/>
    <row r="14071" ht="12.75" hidden="1" customHeight="1"/>
    <row r="14072" ht="12.75" hidden="1" customHeight="1"/>
    <row r="14073" ht="12.75" hidden="1" customHeight="1"/>
    <row r="14074" ht="12.75" hidden="1" customHeight="1"/>
    <row r="14075" ht="12.75" hidden="1" customHeight="1"/>
    <row r="14076" ht="12.75" hidden="1" customHeight="1"/>
    <row r="14077" ht="12.75" hidden="1" customHeight="1"/>
    <row r="14078" ht="12.75" hidden="1" customHeight="1"/>
    <row r="14079" ht="12.75" hidden="1" customHeight="1"/>
    <row r="14080" ht="12.75" hidden="1" customHeight="1"/>
    <row r="14081" ht="12.75" hidden="1" customHeight="1"/>
    <row r="14082" ht="12.75" hidden="1" customHeight="1"/>
    <row r="14083" ht="12.75" hidden="1" customHeight="1"/>
    <row r="14084" ht="12.75" hidden="1" customHeight="1"/>
    <row r="14085" ht="12.75" hidden="1" customHeight="1"/>
    <row r="14086" ht="12.75" hidden="1" customHeight="1"/>
    <row r="14087" ht="12.75" hidden="1" customHeight="1"/>
    <row r="14088" ht="12.75" hidden="1" customHeight="1"/>
    <row r="14089" ht="12.75" hidden="1" customHeight="1"/>
    <row r="14090" ht="12.75" hidden="1" customHeight="1"/>
    <row r="14091" ht="12.75" hidden="1" customHeight="1"/>
    <row r="14092" ht="12.75" hidden="1" customHeight="1"/>
    <row r="14093" ht="12.75" hidden="1" customHeight="1"/>
    <row r="14094" ht="12.75" hidden="1" customHeight="1"/>
    <row r="14095" ht="12.75" hidden="1" customHeight="1"/>
    <row r="14096" ht="12.75" hidden="1" customHeight="1"/>
    <row r="14097" ht="12.75" hidden="1" customHeight="1"/>
    <row r="14098" ht="12.75" hidden="1" customHeight="1"/>
    <row r="14099" ht="12.75" hidden="1" customHeight="1"/>
    <row r="14100" ht="12.75" hidden="1" customHeight="1"/>
    <row r="14101" ht="12.75" hidden="1" customHeight="1"/>
    <row r="14102" ht="12.75" hidden="1" customHeight="1"/>
    <row r="14103" ht="12.75" hidden="1" customHeight="1"/>
    <row r="14104" ht="12.75" hidden="1" customHeight="1"/>
    <row r="14105" ht="12.75" hidden="1" customHeight="1"/>
    <row r="14106" ht="12.75" hidden="1" customHeight="1"/>
    <row r="14107" ht="12.75" hidden="1" customHeight="1"/>
    <row r="14108" ht="12.75" hidden="1" customHeight="1"/>
    <row r="14109" ht="12.75" hidden="1" customHeight="1"/>
    <row r="14110" ht="12.75" hidden="1" customHeight="1"/>
    <row r="14111" ht="12.75" hidden="1" customHeight="1"/>
    <row r="14112" ht="12.75" hidden="1" customHeight="1"/>
    <row r="14113" ht="12.75" hidden="1" customHeight="1"/>
    <row r="14114" ht="12.75" hidden="1" customHeight="1"/>
    <row r="14115" ht="12.75" hidden="1" customHeight="1"/>
    <row r="14116" ht="12.75" hidden="1" customHeight="1"/>
    <row r="14117" ht="12.75" hidden="1" customHeight="1"/>
    <row r="14118" ht="12.75" hidden="1" customHeight="1"/>
    <row r="14119" ht="12.75" hidden="1" customHeight="1"/>
    <row r="14120" ht="12.75" hidden="1" customHeight="1"/>
    <row r="14121" ht="12.75" hidden="1" customHeight="1"/>
    <row r="14122" ht="12.75" hidden="1" customHeight="1"/>
    <row r="14123" ht="12.75" hidden="1" customHeight="1"/>
    <row r="14124" ht="12.75" hidden="1" customHeight="1"/>
    <row r="14125" ht="12.75" hidden="1" customHeight="1"/>
    <row r="14126" ht="12.75" hidden="1" customHeight="1"/>
    <row r="14127" ht="12.75" hidden="1" customHeight="1"/>
    <row r="14128" ht="12.75" hidden="1" customHeight="1"/>
    <row r="14129" ht="12.75" hidden="1" customHeight="1"/>
    <row r="14130" ht="12.75" hidden="1" customHeight="1"/>
    <row r="14131" ht="12.75" hidden="1" customHeight="1"/>
    <row r="14132" ht="12.75" hidden="1" customHeight="1"/>
    <row r="14133" ht="12.75" hidden="1" customHeight="1"/>
    <row r="14134" ht="12.75" hidden="1" customHeight="1"/>
    <row r="14135" ht="12.75" hidden="1" customHeight="1"/>
    <row r="14136" ht="12.75" hidden="1" customHeight="1"/>
    <row r="14137" ht="12.75" hidden="1" customHeight="1"/>
    <row r="14138" ht="12.75" hidden="1" customHeight="1"/>
    <row r="14139" ht="12.75" hidden="1" customHeight="1"/>
    <row r="14140" ht="12.75" hidden="1" customHeight="1"/>
    <row r="14141" ht="12.75" hidden="1" customHeight="1"/>
    <row r="14142" ht="12.75" hidden="1" customHeight="1"/>
    <row r="14143" ht="12.75" hidden="1" customHeight="1"/>
    <row r="14144" ht="12.75" hidden="1" customHeight="1"/>
    <row r="14145" ht="12.75" hidden="1" customHeight="1"/>
    <row r="14146" ht="12.75" hidden="1" customHeight="1"/>
    <row r="14147" ht="12.75" hidden="1" customHeight="1"/>
    <row r="14148" ht="12.75" hidden="1" customHeight="1"/>
    <row r="14149" ht="12.75" hidden="1" customHeight="1"/>
    <row r="14150" ht="12.75" hidden="1" customHeight="1"/>
    <row r="14151" ht="12.75" hidden="1" customHeight="1"/>
    <row r="14152" ht="12.75" hidden="1" customHeight="1"/>
    <row r="14153" ht="12.75" hidden="1" customHeight="1"/>
    <row r="14154" ht="12.75" hidden="1" customHeight="1"/>
    <row r="14155" ht="12.75" hidden="1" customHeight="1"/>
    <row r="14156" ht="12.75" hidden="1" customHeight="1"/>
    <row r="14157" ht="12.75" hidden="1" customHeight="1"/>
    <row r="14158" ht="12.75" hidden="1" customHeight="1"/>
    <row r="14159" ht="12.75" hidden="1" customHeight="1"/>
    <row r="14160" ht="12.75" hidden="1" customHeight="1"/>
    <row r="14161" ht="12.75" hidden="1" customHeight="1"/>
    <row r="14162" ht="12.75" hidden="1" customHeight="1"/>
    <row r="14163" ht="12.75" hidden="1" customHeight="1"/>
    <row r="14164" ht="12.75" hidden="1" customHeight="1"/>
    <row r="14165" ht="12.75" hidden="1" customHeight="1"/>
    <row r="14166" ht="12.75" hidden="1" customHeight="1"/>
    <row r="14167" ht="12.75" hidden="1" customHeight="1"/>
    <row r="14168" ht="12.75" hidden="1" customHeight="1"/>
    <row r="14169" ht="12.75" hidden="1" customHeight="1"/>
    <row r="14170" ht="12.75" hidden="1" customHeight="1"/>
    <row r="14171" ht="12.75" hidden="1" customHeight="1"/>
    <row r="14172" ht="12.75" hidden="1" customHeight="1"/>
    <row r="14173" ht="12.75" hidden="1" customHeight="1"/>
    <row r="14174" ht="12.75" hidden="1" customHeight="1"/>
    <row r="14175" ht="12.75" hidden="1" customHeight="1"/>
    <row r="14176" ht="12.75" hidden="1" customHeight="1"/>
    <row r="14177" ht="12.75" hidden="1" customHeight="1"/>
    <row r="14178" ht="12.75" hidden="1" customHeight="1"/>
    <row r="14179" ht="12.75" hidden="1" customHeight="1"/>
    <row r="14180" ht="12.75" hidden="1" customHeight="1"/>
    <row r="14181" ht="12.75" hidden="1" customHeight="1"/>
    <row r="14182" ht="12.75" hidden="1" customHeight="1"/>
    <row r="14183" ht="12.75" hidden="1" customHeight="1"/>
    <row r="14184" ht="12.75" hidden="1" customHeight="1"/>
    <row r="14185" ht="12.75" hidden="1" customHeight="1"/>
    <row r="14186" ht="12.75" hidden="1" customHeight="1"/>
    <row r="14187" ht="12.75" hidden="1" customHeight="1"/>
    <row r="14188" ht="12.75" hidden="1" customHeight="1"/>
    <row r="14189" ht="12.75" hidden="1" customHeight="1"/>
    <row r="14190" ht="12.75" hidden="1" customHeight="1"/>
    <row r="14191" ht="12.75" hidden="1" customHeight="1"/>
    <row r="14192" ht="12.75" hidden="1" customHeight="1"/>
    <row r="14193" ht="12.75" hidden="1" customHeight="1"/>
    <row r="14194" ht="12.75" hidden="1" customHeight="1"/>
    <row r="14195" ht="12.75" hidden="1" customHeight="1"/>
    <row r="14196" ht="12.75" hidden="1" customHeight="1"/>
    <row r="14197" ht="12.75" hidden="1" customHeight="1"/>
    <row r="14198" ht="12.75" hidden="1" customHeight="1"/>
    <row r="14199" ht="12.75" hidden="1" customHeight="1"/>
    <row r="14200" ht="12.75" hidden="1" customHeight="1"/>
    <row r="14201" ht="12.75" hidden="1" customHeight="1"/>
    <row r="14202" ht="12.75" hidden="1" customHeight="1"/>
    <row r="14203" ht="12.75" hidden="1" customHeight="1"/>
    <row r="14204" ht="12.75" hidden="1" customHeight="1"/>
    <row r="14205" ht="12.75" hidden="1" customHeight="1"/>
    <row r="14206" ht="12.75" hidden="1" customHeight="1"/>
    <row r="14207" ht="12.75" hidden="1" customHeight="1"/>
    <row r="14208" ht="12.75" hidden="1" customHeight="1"/>
    <row r="14209" ht="12.75" hidden="1" customHeight="1"/>
    <row r="14210" ht="12.75" hidden="1" customHeight="1"/>
    <row r="14211" ht="12.75" hidden="1" customHeight="1"/>
    <row r="14212" ht="12.75" hidden="1" customHeight="1"/>
    <row r="14213" ht="12.75" hidden="1" customHeight="1"/>
    <row r="14214" ht="12.75" hidden="1" customHeight="1"/>
    <row r="14215" ht="12.75" hidden="1" customHeight="1"/>
    <row r="14216" ht="12.75" hidden="1" customHeight="1"/>
    <row r="14217" ht="12.75" hidden="1" customHeight="1"/>
    <row r="14218" ht="12.75" hidden="1" customHeight="1"/>
    <row r="14219" ht="12.75" hidden="1" customHeight="1"/>
    <row r="14220" ht="12.75" hidden="1" customHeight="1"/>
    <row r="14221" ht="12.75" hidden="1" customHeight="1"/>
    <row r="14222" ht="12.75" hidden="1" customHeight="1"/>
    <row r="14223" ht="12.75" hidden="1" customHeight="1"/>
    <row r="14224" ht="12.75" hidden="1" customHeight="1"/>
    <row r="14225" ht="12.75" hidden="1" customHeight="1"/>
    <row r="14226" ht="12.75" hidden="1" customHeight="1"/>
    <row r="14227" ht="12.75" hidden="1" customHeight="1"/>
    <row r="14228" ht="12.75" hidden="1" customHeight="1"/>
    <row r="14229" ht="12.75" hidden="1" customHeight="1"/>
    <row r="14230" ht="12.75" hidden="1" customHeight="1"/>
    <row r="14231" ht="12.75" hidden="1" customHeight="1"/>
    <row r="14232" ht="12.75" hidden="1" customHeight="1"/>
    <row r="14233" ht="12.75" hidden="1" customHeight="1"/>
    <row r="14234" ht="12.75" hidden="1" customHeight="1"/>
    <row r="14235" ht="12.75" hidden="1" customHeight="1"/>
    <row r="14236" ht="12.75" hidden="1" customHeight="1"/>
    <row r="14237" ht="12.75" hidden="1" customHeight="1"/>
    <row r="14238" ht="12.75" hidden="1" customHeight="1"/>
    <row r="14239" ht="12.75" hidden="1" customHeight="1"/>
    <row r="14240" ht="12.75" hidden="1" customHeight="1"/>
    <row r="14241" ht="12.75" hidden="1" customHeight="1"/>
    <row r="14242" ht="12.75" hidden="1" customHeight="1"/>
    <row r="14243" ht="12.75" hidden="1" customHeight="1"/>
    <row r="14244" ht="12.75" hidden="1" customHeight="1"/>
    <row r="14245" ht="12.75" hidden="1" customHeight="1"/>
    <row r="14246" ht="12.75" hidden="1" customHeight="1"/>
    <row r="14247" ht="12.75" hidden="1" customHeight="1"/>
    <row r="14248" ht="12.75" hidden="1" customHeight="1"/>
    <row r="14249" ht="12.75" hidden="1" customHeight="1"/>
    <row r="14250" ht="12.75" hidden="1" customHeight="1"/>
    <row r="14251" ht="12.75" hidden="1" customHeight="1"/>
    <row r="14252" ht="12.75" hidden="1" customHeight="1"/>
    <row r="14253" ht="12.75" hidden="1" customHeight="1"/>
    <row r="14254" ht="12.75" hidden="1" customHeight="1"/>
    <row r="14255" ht="12.75" hidden="1" customHeight="1"/>
    <row r="14256" ht="12.75" hidden="1" customHeight="1"/>
    <row r="14257" ht="12.75" hidden="1" customHeight="1"/>
    <row r="14258" ht="12.75" hidden="1" customHeight="1"/>
    <row r="14259" ht="12.75" hidden="1" customHeight="1"/>
    <row r="14260" ht="12.75" hidden="1" customHeight="1"/>
    <row r="14261" ht="12.75" hidden="1" customHeight="1"/>
    <row r="14262" ht="12.75" hidden="1" customHeight="1"/>
    <row r="14263" ht="12.75" hidden="1" customHeight="1"/>
    <row r="14264" ht="12.75" hidden="1" customHeight="1"/>
    <row r="14265" ht="12.75" hidden="1" customHeight="1"/>
    <row r="14266" ht="12.75" hidden="1" customHeight="1"/>
    <row r="14267" ht="12.75" hidden="1" customHeight="1"/>
    <row r="14268" ht="12.75" hidden="1" customHeight="1"/>
    <row r="14269" ht="12.75" hidden="1" customHeight="1"/>
    <row r="14270" ht="12.75" hidden="1" customHeight="1"/>
    <row r="14271" ht="12.75" hidden="1" customHeight="1"/>
    <row r="14272" ht="12.75" hidden="1" customHeight="1"/>
    <row r="14273" ht="12.75" hidden="1" customHeight="1"/>
    <row r="14274" ht="12.75" hidden="1" customHeight="1"/>
    <row r="14275" ht="12.75" hidden="1" customHeight="1"/>
    <row r="14276" ht="12.75" hidden="1" customHeight="1"/>
    <row r="14277" ht="12.75" hidden="1" customHeight="1"/>
    <row r="14278" ht="12.75" hidden="1" customHeight="1"/>
    <row r="14279" ht="12.75" hidden="1" customHeight="1"/>
    <row r="14280" ht="12.75" hidden="1" customHeight="1"/>
    <row r="14281" ht="12.75" hidden="1" customHeight="1"/>
    <row r="14282" ht="12.75" hidden="1" customHeight="1"/>
    <row r="14283" ht="12.75" hidden="1" customHeight="1"/>
    <row r="14284" ht="12.75" hidden="1" customHeight="1"/>
    <row r="14285" ht="12.75" hidden="1" customHeight="1"/>
    <row r="14286" ht="12.75" hidden="1" customHeight="1"/>
    <row r="14287" ht="12.75" hidden="1" customHeight="1"/>
    <row r="14288" ht="12.75" hidden="1" customHeight="1"/>
    <row r="14289" ht="12.75" hidden="1" customHeight="1"/>
    <row r="14290" ht="12.75" hidden="1" customHeight="1"/>
    <row r="14291" ht="12.75" hidden="1" customHeight="1"/>
    <row r="14292" ht="12.75" hidden="1" customHeight="1"/>
    <row r="14293" ht="12.75" hidden="1" customHeight="1"/>
    <row r="14294" ht="12.75" hidden="1" customHeight="1"/>
    <row r="14295" ht="12.75" hidden="1" customHeight="1"/>
    <row r="14296" ht="12.75" hidden="1" customHeight="1"/>
    <row r="14297" ht="12.75" hidden="1" customHeight="1"/>
    <row r="14298" ht="12.75" hidden="1" customHeight="1"/>
    <row r="14299" ht="12.75" hidden="1" customHeight="1"/>
    <row r="14300" ht="12.75" hidden="1" customHeight="1"/>
    <row r="14301" ht="12.75" hidden="1" customHeight="1"/>
    <row r="14302" ht="12.75" hidden="1" customHeight="1"/>
    <row r="14303" ht="12.75" hidden="1" customHeight="1"/>
    <row r="14304" ht="12.75" hidden="1" customHeight="1"/>
    <row r="14305" ht="12.75" hidden="1" customHeight="1"/>
    <row r="14306" ht="12.75" hidden="1" customHeight="1"/>
    <row r="14307" ht="12.75" hidden="1" customHeight="1"/>
    <row r="14308" ht="12.75" hidden="1" customHeight="1"/>
    <row r="14309" ht="12.75" hidden="1" customHeight="1"/>
    <row r="14310" ht="12.75" hidden="1" customHeight="1"/>
    <row r="14311" ht="12.75" hidden="1" customHeight="1"/>
    <row r="14312" ht="12.75" hidden="1" customHeight="1"/>
    <row r="14313" ht="12.75" hidden="1" customHeight="1"/>
    <row r="14314" ht="12.75" hidden="1" customHeight="1"/>
    <row r="14315" ht="12.75" hidden="1" customHeight="1"/>
    <row r="14316" ht="12.75" hidden="1" customHeight="1"/>
    <row r="14317" ht="12.75" hidden="1" customHeight="1"/>
    <row r="14318" ht="12.75" hidden="1" customHeight="1"/>
    <row r="14319" ht="12.75" hidden="1" customHeight="1"/>
    <row r="14320" ht="12.75" hidden="1" customHeight="1"/>
    <row r="14321" ht="12.75" hidden="1" customHeight="1"/>
    <row r="14322" ht="12.75" hidden="1" customHeight="1"/>
    <row r="14323" ht="12.75" hidden="1" customHeight="1"/>
    <row r="14324" ht="12.75" hidden="1" customHeight="1"/>
    <row r="14325" ht="12.75" hidden="1" customHeight="1"/>
    <row r="14326" ht="12.75" hidden="1" customHeight="1"/>
    <row r="14327" ht="12.75" hidden="1" customHeight="1"/>
    <row r="14328" ht="12.75" hidden="1" customHeight="1"/>
    <row r="14329" ht="12.75" hidden="1" customHeight="1"/>
    <row r="14330" ht="12.75" hidden="1" customHeight="1"/>
    <row r="14331" ht="12.75" hidden="1" customHeight="1"/>
    <row r="14332" ht="12.75" hidden="1" customHeight="1"/>
    <row r="14333" ht="12.75" hidden="1" customHeight="1"/>
    <row r="14334" ht="12.75" hidden="1" customHeight="1"/>
    <row r="14335" ht="12.75" hidden="1" customHeight="1"/>
    <row r="14336" ht="12.75" hidden="1" customHeight="1"/>
    <row r="14337" ht="12.75" hidden="1" customHeight="1"/>
    <row r="14338" ht="12.75" hidden="1" customHeight="1"/>
    <row r="14339" ht="12.75" hidden="1" customHeight="1"/>
    <row r="14340" ht="12.75" hidden="1" customHeight="1"/>
    <row r="14341" ht="12.75" hidden="1" customHeight="1"/>
    <row r="14342" ht="12.75" hidden="1" customHeight="1"/>
    <row r="14343" ht="12.75" hidden="1" customHeight="1"/>
    <row r="14344" ht="12.75" hidden="1" customHeight="1"/>
    <row r="14345" ht="12.75" hidden="1" customHeight="1"/>
    <row r="14346" ht="12.75" hidden="1" customHeight="1"/>
    <row r="14347" ht="12.75" hidden="1" customHeight="1"/>
    <row r="14348" ht="12.75" hidden="1" customHeight="1"/>
    <row r="14349" ht="12.75" hidden="1" customHeight="1"/>
    <row r="14350" ht="12.75" hidden="1" customHeight="1"/>
    <row r="14351" ht="12.75" hidden="1" customHeight="1"/>
    <row r="14352" ht="12.75" hidden="1" customHeight="1"/>
    <row r="14353" ht="12.75" hidden="1" customHeight="1"/>
    <row r="14354" ht="12.75" hidden="1" customHeight="1"/>
    <row r="14355" ht="12.75" hidden="1" customHeight="1"/>
    <row r="14356" ht="12.75" hidden="1" customHeight="1"/>
    <row r="14357" ht="12.75" hidden="1" customHeight="1"/>
    <row r="14358" ht="12.75" hidden="1" customHeight="1"/>
    <row r="14359" ht="12.75" hidden="1" customHeight="1"/>
    <row r="14360" ht="12.75" hidden="1" customHeight="1"/>
    <row r="14361" ht="12.75" hidden="1" customHeight="1"/>
    <row r="14362" ht="12.75" hidden="1" customHeight="1"/>
    <row r="14363" ht="12.75" hidden="1" customHeight="1"/>
    <row r="14364" ht="12.75" hidden="1" customHeight="1"/>
    <row r="14365" ht="12.75" hidden="1" customHeight="1"/>
    <row r="14366" ht="12.75" hidden="1" customHeight="1"/>
    <row r="14367" ht="12.75" hidden="1" customHeight="1"/>
    <row r="14368" ht="12.75" hidden="1" customHeight="1"/>
    <row r="14369" ht="12.75" hidden="1" customHeight="1"/>
    <row r="14370" ht="12.75" hidden="1" customHeight="1"/>
    <row r="14371" ht="12.75" hidden="1" customHeight="1"/>
    <row r="14372" ht="12.75" hidden="1" customHeight="1"/>
    <row r="14373" ht="12.75" hidden="1" customHeight="1"/>
    <row r="14374" ht="12.75" hidden="1" customHeight="1"/>
    <row r="14375" ht="12.75" hidden="1" customHeight="1"/>
    <row r="14376" ht="12.75" hidden="1" customHeight="1"/>
    <row r="14377" ht="12.75" hidden="1" customHeight="1"/>
    <row r="14378" ht="12.75" hidden="1" customHeight="1"/>
    <row r="14379" ht="12.75" hidden="1" customHeight="1"/>
    <row r="14380" ht="12.75" hidden="1" customHeight="1"/>
    <row r="14381" ht="12.75" hidden="1" customHeight="1"/>
    <row r="14382" ht="12.75" hidden="1" customHeight="1"/>
    <row r="14383" ht="12.75" hidden="1" customHeight="1"/>
    <row r="14384" ht="12.75" hidden="1" customHeight="1"/>
    <row r="14385" ht="12.75" hidden="1" customHeight="1"/>
    <row r="14386" ht="12.75" hidden="1" customHeight="1"/>
    <row r="14387" ht="12.75" hidden="1" customHeight="1"/>
    <row r="14388" ht="12.75" hidden="1" customHeight="1"/>
    <row r="14389" ht="12.75" hidden="1" customHeight="1"/>
    <row r="14390" ht="12.75" hidden="1" customHeight="1"/>
    <row r="14391" ht="12.75" hidden="1" customHeight="1"/>
    <row r="14392" ht="12.75" hidden="1" customHeight="1"/>
    <row r="14393" ht="12.75" hidden="1" customHeight="1"/>
    <row r="14394" ht="12.75" hidden="1" customHeight="1"/>
    <row r="14395" ht="12.75" hidden="1" customHeight="1"/>
    <row r="14396" ht="12.75" hidden="1" customHeight="1"/>
    <row r="14397" ht="12.75" hidden="1" customHeight="1"/>
    <row r="14398" ht="12.75" hidden="1" customHeight="1"/>
    <row r="14399" ht="12.75" hidden="1" customHeight="1"/>
    <row r="14400" ht="12.75" hidden="1" customHeight="1"/>
    <row r="14401" ht="12.75" hidden="1" customHeight="1"/>
    <row r="14402" ht="12.75" hidden="1" customHeight="1"/>
    <row r="14403" ht="12.75" hidden="1" customHeight="1"/>
    <row r="14404" ht="12.75" hidden="1" customHeight="1"/>
    <row r="14405" ht="12.75" hidden="1" customHeight="1"/>
    <row r="14406" ht="12.75" hidden="1" customHeight="1"/>
    <row r="14407" ht="12.75" hidden="1" customHeight="1"/>
    <row r="14408" ht="12.75" hidden="1" customHeight="1"/>
    <row r="14409" ht="12.75" hidden="1" customHeight="1"/>
    <row r="14410" ht="12.75" hidden="1" customHeight="1"/>
    <row r="14411" ht="12.75" hidden="1" customHeight="1"/>
    <row r="14412" ht="12.75" hidden="1" customHeight="1"/>
    <row r="14413" ht="12.75" hidden="1" customHeight="1"/>
    <row r="14414" ht="12.75" hidden="1" customHeight="1"/>
    <row r="14415" ht="12.75" hidden="1" customHeight="1"/>
    <row r="14416" ht="12.75" hidden="1" customHeight="1"/>
    <row r="14417" ht="12.75" hidden="1" customHeight="1"/>
    <row r="14418" ht="12.75" hidden="1" customHeight="1"/>
    <row r="14419" ht="12.75" hidden="1" customHeight="1"/>
    <row r="14420" ht="12.75" hidden="1" customHeight="1"/>
    <row r="14421" ht="12.75" hidden="1" customHeight="1"/>
    <row r="14422" ht="12.75" hidden="1" customHeight="1"/>
    <row r="14423" ht="12.75" hidden="1" customHeight="1"/>
    <row r="14424" ht="12.75" hidden="1" customHeight="1"/>
    <row r="14425" ht="12.75" hidden="1" customHeight="1"/>
    <row r="14426" ht="12.75" hidden="1" customHeight="1"/>
    <row r="14427" ht="12.75" hidden="1" customHeight="1"/>
    <row r="14428" ht="12.75" hidden="1" customHeight="1"/>
    <row r="14429" ht="12.75" hidden="1" customHeight="1"/>
    <row r="14430" ht="12.75" hidden="1" customHeight="1"/>
    <row r="14431" ht="12.75" hidden="1" customHeight="1"/>
    <row r="14432" ht="12.75" hidden="1" customHeight="1"/>
    <row r="14433" ht="12.75" hidden="1" customHeight="1"/>
    <row r="14434" ht="12.75" hidden="1" customHeight="1"/>
    <row r="14435" ht="12.75" hidden="1" customHeight="1"/>
    <row r="14436" ht="12.75" hidden="1" customHeight="1"/>
    <row r="14437" ht="12.75" hidden="1" customHeight="1"/>
    <row r="14438" ht="12.75" hidden="1" customHeight="1"/>
    <row r="14439" ht="12.75" hidden="1" customHeight="1"/>
    <row r="14440" ht="12.75" hidden="1" customHeight="1"/>
    <row r="14441" ht="12.75" hidden="1" customHeight="1"/>
    <row r="14442" ht="12.75" hidden="1" customHeight="1"/>
    <row r="14443" ht="12.75" hidden="1" customHeight="1"/>
    <row r="14444" ht="12.75" hidden="1" customHeight="1"/>
    <row r="14445" ht="12.75" hidden="1" customHeight="1"/>
    <row r="14446" ht="12.75" hidden="1" customHeight="1"/>
    <row r="14447" ht="12.75" hidden="1" customHeight="1"/>
    <row r="14448" ht="12.75" hidden="1" customHeight="1"/>
    <row r="14449" ht="12.75" hidden="1" customHeight="1"/>
    <row r="14450" ht="12.75" hidden="1" customHeight="1"/>
    <row r="14451" ht="12.75" hidden="1" customHeight="1"/>
    <row r="14452" ht="12.75" hidden="1" customHeight="1"/>
    <row r="14453" ht="12.75" hidden="1" customHeight="1"/>
    <row r="14454" ht="12.75" hidden="1" customHeight="1"/>
    <row r="14455" ht="12.75" hidden="1" customHeight="1"/>
    <row r="14456" ht="12.75" hidden="1" customHeight="1"/>
    <row r="14457" ht="12.75" hidden="1" customHeight="1"/>
    <row r="14458" ht="12.75" hidden="1" customHeight="1"/>
    <row r="14459" ht="12.75" hidden="1" customHeight="1"/>
    <row r="14460" ht="12.75" hidden="1" customHeight="1"/>
    <row r="14461" ht="12.75" hidden="1" customHeight="1"/>
    <row r="14462" ht="12.75" hidden="1" customHeight="1"/>
    <row r="14463" ht="12.75" hidden="1" customHeight="1"/>
    <row r="14464" ht="12.75" hidden="1" customHeight="1"/>
    <row r="14465" ht="12.75" hidden="1" customHeight="1"/>
    <row r="14466" ht="12.75" hidden="1" customHeight="1"/>
    <row r="14467" ht="12.75" hidden="1" customHeight="1"/>
    <row r="14468" ht="12.75" hidden="1" customHeight="1"/>
    <row r="14469" ht="12.75" hidden="1" customHeight="1"/>
    <row r="14470" ht="12.75" hidden="1" customHeight="1"/>
    <row r="14471" ht="12.75" hidden="1" customHeight="1"/>
    <row r="14472" ht="12.75" hidden="1" customHeight="1"/>
    <row r="14473" ht="12.75" hidden="1" customHeight="1"/>
    <row r="14474" ht="12.75" hidden="1" customHeight="1"/>
    <row r="14475" ht="12.75" hidden="1" customHeight="1"/>
    <row r="14476" ht="12.75" hidden="1" customHeight="1"/>
    <row r="14477" ht="12.75" hidden="1" customHeight="1"/>
    <row r="14478" ht="12.75" hidden="1" customHeight="1"/>
    <row r="14479" ht="12.75" hidden="1" customHeight="1"/>
    <row r="14480" ht="12.75" hidden="1" customHeight="1"/>
    <row r="14481" ht="12.75" hidden="1" customHeight="1"/>
    <row r="14482" ht="12.75" hidden="1" customHeight="1"/>
    <row r="14483" ht="12.75" hidden="1" customHeight="1"/>
    <row r="14484" ht="12.75" hidden="1" customHeight="1"/>
    <row r="14485" ht="12.75" hidden="1" customHeight="1"/>
    <row r="14486" ht="12.75" hidden="1" customHeight="1"/>
    <row r="14487" ht="12.75" hidden="1" customHeight="1"/>
    <row r="14488" ht="12.75" hidden="1" customHeight="1"/>
    <row r="14489" ht="12.75" hidden="1" customHeight="1"/>
    <row r="14490" ht="12.75" hidden="1" customHeight="1"/>
    <row r="14491" ht="12.75" hidden="1" customHeight="1"/>
    <row r="14492" ht="12.75" hidden="1" customHeight="1"/>
    <row r="14493" ht="12.75" hidden="1" customHeight="1"/>
    <row r="14494" ht="12.75" hidden="1" customHeight="1"/>
    <row r="14495" ht="12.75" hidden="1" customHeight="1"/>
    <row r="14496" ht="12.75" hidden="1" customHeight="1"/>
    <row r="14497" ht="12.75" hidden="1" customHeight="1"/>
    <row r="14498" ht="12.75" hidden="1" customHeight="1"/>
    <row r="14499" ht="12.75" hidden="1" customHeight="1"/>
    <row r="14500" ht="12.75" hidden="1" customHeight="1"/>
    <row r="14501" ht="12.75" hidden="1" customHeight="1"/>
    <row r="14502" ht="12.75" hidden="1" customHeight="1"/>
    <row r="14503" ht="12.75" hidden="1" customHeight="1"/>
    <row r="14504" ht="12.75" hidden="1" customHeight="1"/>
    <row r="14505" ht="12.75" hidden="1" customHeight="1"/>
    <row r="14506" ht="12.75" hidden="1" customHeight="1"/>
    <row r="14507" ht="12.75" hidden="1" customHeight="1"/>
    <row r="14508" ht="12.75" hidden="1" customHeight="1"/>
    <row r="14509" ht="12.75" hidden="1" customHeight="1"/>
    <row r="14510" ht="12.75" hidden="1" customHeight="1"/>
    <row r="14511" ht="12.75" hidden="1" customHeight="1"/>
    <row r="14512" ht="12.75" hidden="1" customHeight="1"/>
    <row r="14513" ht="12.75" hidden="1" customHeight="1"/>
    <row r="14514" ht="12.75" hidden="1" customHeight="1"/>
    <row r="14515" ht="12.75" hidden="1" customHeight="1"/>
    <row r="14516" ht="12.75" hidden="1" customHeight="1"/>
    <row r="14517" ht="12.75" hidden="1" customHeight="1"/>
    <row r="14518" ht="12.75" hidden="1" customHeight="1"/>
    <row r="14519" ht="12.75" hidden="1" customHeight="1"/>
    <row r="14520" ht="12.75" hidden="1" customHeight="1"/>
    <row r="14521" ht="12.75" hidden="1" customHeight="1"/>
    <row r="14522" ht="12.75" hidden="1" customHeight="1"/>
    <row r="14523" ht="12.75" hidden="1" customHeight="1"/>
    <row r="14524" ht="12.75" hidden="1" customHeight="1"/>
    <row r="14525" ht="12.75" hidden="1" customHeight="1"/>
    <row r="14526" ht="12.75" hidden="1" customHeight="1"/>
    <row r="14527" ht="12.75" hidden="1" customHeight="1"/>
    <row r="14528" ht="12.75" hidden="1" customHeight="1"/>
    <row r="14529" ht="12.75" hidden="1" customHeight="1"/>
    <row r="14530" ht="12.75" hidden="1" customHeight="1"/>
    <row r="14531" ht="12.75" hidden="1" customHeight="1"/>
    <row r="14532" ht="12.75" hidden="1" customHeight="1"/>
    <row r="14533" ht="12.75" hidden="1" customHeight="1"/>
    <row r="14534" ht="12.75" hidden="1" customHeight="1"/>
    <row r="14535" ht="12.75" hidden="1" customHeight="1"/>
    <row r="14536" ht="12.75" hidden="1" customHeight="1"/>
    <row r="14537" ht="12.75" hidden="1" customHeight="1"/>
    <row r="14538" ht="12.75" hidden="1" customHeight="1"/>
    <row r="14539" ht="12.75" hidden="1" customHeight="1"/>
    <row r="14540" ht="12.75" hidden="1" customHeight="1"/>
    <row r="14541" ht="12.75" hidden="1" customHeight="1"/>
    <row r="14542" ht="12.75" hidden="1" customHeight="1"/>
    <row r="14543" ht="12.75" hidden="1" customHeight="1"/>
    <row r="14544" ht="12.75" hidden="1" customHeight="1"/>
    <row r="14545" ht="12.75" hidden="1" customHeight="1"/>
    <row r="14546" ht="12.75" hidden="1" customHeight="1"/>
    <row r="14547" ht="12.75" hidden="1" customHeight="1"/>
    <row r="14548" ht="12.75" hidden="1" customHeight="1"/>
    <row r="14549" ht="12.75" hidden="1" customHeight="1"/>
    <row r="14550" ht="12.75" hidden="1" customHeight="1"/>
    <row r="14551" ht="12.75" hidden="1" customHeight="1"/>
    <row r="14552" ht="12.75" hidden="1" customHeight="1"/>
    <row r="14553" ht="12.75" hidden="1" customHeight="1"/>
    <row r="14554" ht="12.75" hidden="1" customHeight="1"/>
    <row r="14555" ht="12.75" hidden="1" customHeight="1"/>
    <row r="14556" ht="12.75" hidden="1" customHeight="1"/>
    <row r="14557" ht="12.75" hidden="1" customHeight="1"/>
    <row r="14558" ht="12.75" hidden="1" customHeight="1"/>
    <row r="14559" ht="12.75" hidden="1" customHeight="1"/>
    <row r="14560" ht="12.75" hidden="1" customHeight="1"/>
    <row r="14561" ht="12.75" hidden="1" customHeight="1"/>
    <row r="14562" ht="12.75" hidden="1" customHeight="1"/>
    <row r="14563" ht="12.75" hidden="1" customHeight="1"/>
    <row r="14564" ht="12.75" hidden="1" customHeight="1"/>
    <row r="14565" ht="12.75" hidden="1" customHeight="1"/>
    <row r="14566" ht="12.75" hidden="1" customHeight="1"/>
    <row r="14567" ht="12.75" hidden="1" customHeight="1"/>
    <row r="14568" ht="12.75" hidden="1" customHeight="1"/>
    <row r="14569" ht="12.75" hidden="1" customHeight="1"/>
    <row r="14570" ht="12.75" hidden="1" customHeight="1"/>
    <row r="14571" ht="12.75" hidden="1" customHeight="1"/>
    <row r="14572" ht="12.75" hidden="1" customHeight="1"/>
    <row r="14573" ht="12.75" hidden="1" customHeight="1"/>
    <row r="14574" ht="12.75" hidden="1" customHeight="1"/>
    <row r="14575" ht="12.75" hidden="1" customHeight="1"/>
    <row r="14576" ht="12.75" hidden="1" customHeight="1"/>
    <row r="14577" ht="12.75" hidden="1" customHeight="1"/>
    <row r="14578" ht="12.75" hidden="1" customHeight="1"/>
    <row r="14579" ht="12.75" hidden="1" customHeight="1"/>
    <row r="14580" ht="12.75" hidden="1" customHeight="1"/>
    <row r="14581" ht="12.75" hidden="1" customHeight="1"/>
    <row r="14582" ht="12.75" hidden="1" customHeight="1"/>
    <row r="14583" ht="12.75" hidden="1" customHeight="1"/>
    <row r="14584" ht="12.75" hidden="1" customHeight="1"/>
    <row r="14585" ht="12.75" hidden="1" customHeight="1"/>
    <row r="14586" ht="12.75" hidden="1" customHeight="1"/>
    <row r="14587" ht="12.75" hidden="1" customHeight="1"/>
    <row r="14588" ht="12.75" hidden="1" customHeight="1"/>
    <row r="14589" ht="12.75" hidden="1" customHeight="1"/>
    <row r="14590" ht="12.75" hidden="1" customHeight="1"/>
    <row r="14591" ht="12.75" hidden="1" customHeight="1"/>
    <row r="14592" ht="12.75" hidden="1" customHeight="1"/>
    <row r="14593" ht="12.75" hidden="1" customHeight="1"/>
    <row r="14594" ht="12.75" hidden="1" customHeight="1"/>
    <row r="14595" ht="12.75" hidden="1" customHeight="1"/>
    <row r="14596" ht="12.75" hidden="1" customHeight="1"/>
    <row r="14597" ht="12.75" hidden="1" customHeight="1"/>
    <row r="14598" ht="12.75" hidden="1" customHeight="1"/>
    <row r="14599" ht="12.75" hidden="1" customHeight="1"/>
    <row r="14600" ht="12.75" hidden="1" customHeight="1"/>
    <row r="14601" ht="12.75" hidden="1" customHeight="1"/>
    <row r="14602" ht="12.75" hidden="1" customHeight="1"/>
    <row r="14603" ht="12.75" hidden="1" customHeight="1"/>
    <row r="14604" ht="12.75" hidden="1" customHeight="1"/>
    <row r="14605" ht="12.75" hidden="1" customHeight="1"/>
    <row r="14606" ht="12.75" hidden="1" customHeight="1"/>
    <row r="14607" ht="12.75" hidden="1" customHeight="1"/>
    <row r="14608" ht="12.75" hidden="1" customHeight="1"/>
    <row r="14609" ht="12.75" hidden="1" customHeight="1"/>
    <row r="14610" ht="12.75" hidden="1" customHeight="1"/>
    <row r="14611" ht="12.75" hidden="1" customHeight="1"/>
    <row r="14612" ht="12.75" hidden="1" customHeight="1"/>
    <row r="14613" ht="12.75" hidden="1" customHeight="1"/>
    <row r="14614" ht="12.75" hidden="1" customHeight="1"/>
    <row r="14615" ht="12.75" hidden="1" customHeight="1"/>
    <row r="14616" ht="12.75" hidden="1" customHeight="1"/>
    <row r="14617" ht="12.75" hidden="1" customHeight="1"/>
    <row r="14618" ht="12.75" hidden="1" customHeight="1"/>
    <row r="14619" ht="12.75" hidden="1" customHeight="1"/>
    <row r="14620" ht="12.75" hidden="1" customHeight="1"/>
    <row r="14621" ht="12.75" hidden="1" customHeight="1"/>
    <row r="14622" ht="12.75" hidden="1" customHeight="1"/>
    <row r="14623" ht="12.75" hidden="1" customHeight="1"/>
    <row r="14624" ht="12.75" hidden="1" customHeight="1"/>
    <row r="14625" ht="12.75" hidden="1" customHeight="1"/>
    <row r="14626" ht="12.75" hidden="1" customHeight="1"/>
    <row r="14627" ht="12.75" hidden="1" customHeight="1"/>
    <row r="14628" ht="12.75" hidden="1" customHeight="1"/>
    <row r="14629" ht="12.75" hidden="1" customHeight="1"/>
    <row r="14630" ht="12.75" hidden="1" customHeight="1"/>
    <row r="14631" ht="12.75" hidden="1" customHeight="1"/>
    <row r="14632" ht="12.75" hidden="1" customHeight="1"/>
    <row r="14633" ht="12.75" hidden="1" customHeight="1"/>
    <row r="14634" ht="12.75" hidden="1" customHeight="1"/>
    <row r="14635" ht="12.75" hidden="1" customHeight="1"/>
    <row r="14636" ht="12.75" hidden="1" customHeight="1"/>
    <row r="14637" ht="12.75" hidden="1" customHeight="1"/>
    <row r="14638" ht="12.75" hidden="1" customHeight="1"/>
    <row r="14639" ht="12.75" hidden="1" customHeight="1"/>
    <row r="14640" ht="12.75" hidden="1" customHeight="1"/>
    <row r="14641" ht="12.75" hidden="1" customHeight="1"/>
    <row r="14642" ht="12.75" hidden="1" customHeight="1"/>
    <row r="14643" ht="12.75" hidden="1" customHeight="1"/>
    <row r="14644" ht="12.75" hidden="1" customHeight="1"/>
    <row r="14645" ht="12.75" hidden="1" customHeight="1"/>
    <row r="14646" ht="12.75" hidden="1" customHeight="1"/>
    <row r="14647" ht="12.75" hidden="1" customHeight="1"/>
    <row r="14648" ht="12.75" hidden="1" customHeight="1"/>
    <row r="14649" ht="12.75" hidden="1" customHeight="1"/>
    <row r="14650" ht="12.75" hidden="1" customHeight="1"/>
    <row r="14651" ht="12.75" hidden="1" customHeight="1"/>
    <row r="14652" ht="12.75" hidden="1" customHeight="1"/>
    <row r="14653" ht="12.75" hidden="1" customHeight="1"/>
    <row r="14654" ht="12.75" hidden="1" customHeight="1"/>
    <row r="14655" ht="12.75" hidden="1" customHeight="1"/>
    <row r="14656" ht="12.75" hidden="1" customHeight="1"/>
    <row r="14657" ht="12.75" hidden="1" customHeight="1"/>
    <row r="14658" ht="12.75" hidden="1" customHeight="1"/>
    <row r="14659" ht="12.75" hidden="1" customHeight="1"/>
    <row r="14660" ht="12.75" hidden="1" customHeight="1"/>
    <row r="14661" ht="12.75" hidden="1" customHeight="1"/>
    <row r="14662" ht="12.75" hidden="1" customHeight="1"/>
    <row r="14663" ht="12.75" hidden="1" customHeight="1"/>
    <row r="14664" ht="12.75" hidden="1" customHeight="1"/>
    <row r="14665" ht="12.75" hidden="1" customHeight="1"/>
    <row r="14666" ht="12.75" hidden="1" customHeight="1"/>
    <row r="14667" ht="12.75" hidden="1" customHeight="1"/>
    <row r="14668" ht="12.75" hidden="1" customHeight="1"/>
    <row r="14669" ht="12.75" hidden="1" customHeight="1"/>
    <row r="14670" ht="12.75" hidden="1" customHeight="1"/>
    <row r="14671" ht="12.75" hidden="1" customHeight="1"/>
    <row r="14672" ht="12.75" hidden="1" customHeight="1"/>
    <row r="14673" ht="12.75" hidden="1" customHeight="1"/>
    <row r="14674" ht="12.75" hidden="1" customHeight="1"/>
    <row r="14675" ht="12.75" hidden="1" customHeight="1"/>
    <row r="14676" ht="12.75" hidden="1" customHeight="1"/>
    <row r="14677" ht="12.75" hidden="1" customHeight="1"/>
    <row r="14678" ht="12.75" hidden="1" customHeight="1"/>
    <row r="14679" ht="12.75" hidden="1" customHeight="1"/>
    <row r="14680" ht="12.75" hidden="1" customHeight="1"/>
    <row r="14681" ht="12.75" hidden="1" customHeight="1"/>
    <row r="14682" ht="12.75" hidden="1" customHeight="1"/>
    <row r="14683" ht="12.75" hidden="1" customHeight="1"/>
    <row r="14684" ht="12.75" hidden="1" customHeight="1"/>
    <row r="14685" ht="12.75" hidden="1" customHeight="1"/>
    <row r="14686" ht="12.75" hidden="1" customHeight="1"/>
    <row r="14687" ht="12.75" hidden="1" customHeight="1"/>
    <row r="14688" ht="12.75" hidden="1" customHeight="1"/>
    <row r="14689" ht="12.75" hidden="1" customHeight="1"/>
    <row r="14690" ht="12.75" hidden="1" customHeight="1"/>
    <row r="14691" ht="12.75" hidden="1" customHeight="1"/>
    <row r="14692" ht="12.75" hidden="1" customHeight="1"/>
    <row r="14693" ht="12.75" hidden="1" customHeight="1"/>
    <row r="14694" ht="12.75" hidden="1" customHeight="1"/>
    <row r="14695" ht="12.75" hidden="1" customHeight="1"/>
    <row r="14696" ht="12.75" hidden="1" customHeight="1"/>
    <row r="14697" ht="12.75" hidden="1" customHeight="1"/>
    <row r="14698" ht="12.75" hidden="1" customHeight="1"/>
    <row r="14699" ht="12.75" hidden="1" customHeight="1"/>
    <row r="14700" ht="12.75" hidden="1" customHeight="1"/>
    <row r="14701" ht="12.75" hidden="1" customHeight="1"/>
    <row r="14702" ht="12.75" hidden="1" customHeight="1"/>
    <row r="14703" ht="12.75" hidden="1" customHeight="1"/>
    <row r="14704" ht="12.75" hidden="1" customHeight="1"/>
    <row r="14705" ht="12.75" hidden="1" customHeight="1"/>
    <row r="14706" ht="12.75" hidden="1" customHeight="1"/>
    <row r="14707" ht="12.75" hidden="1" customHeight="1"/>
    <row r="14708" ht="12.75" hidden="1" customHeight="1"/>
    <row r="14709" ht="12.75" hidden="1" customHeight="1"/>
    <row r="14710" ht="12.75" hidden="1" customHeight="1"/>
    <row r="14711" ht="12.75" hidden="1" customHeight="1"/>
    <row r="14712" ht="12.75" hidden="1" customHeight="1"/>
    <row r="14713" ht="12.75" hidden="1" customHeight="1"/>
    <row r="14714" ht="12.75" hidden="1" customHeight="1"/>
    <row r="14715" ht="12.75" hidden="1" customHeight="1"/>
    <row r="14716" ht="12.75" hidden="1" customHeight="1"/>
    <row r="14717" ht="12.75" hidden="1" customHeight="1"/>
    <row r="14718" ht="12.75" hidden="1" customHeight="1"/>
    <row r="14719" ht="12.75" hidden="1" customHeight="1"/>
    <row r="14720" ht="12.75" hidden="1" customHeight="1"/>
    <row r="14721" ht="12.75" hidden="1" customHeight="1"/>
    <row r="14722" ht="12.75" hidden="1" customHeight="1"/>
    <row r="14723" ht="12.75" hidden="1" customHeight="1"/>
    <row r="14724" ht="12.75" hidden="1" customHeight="1"/>
    <row r="14725" ht="12.75" hidden="1" customHeight="1"/>
    <row r="14726" ht="12.75" hidden="1" customHeight="1"/>
    <row r="14727" ht="12.75" hidden="1" customHeight="1"/>
    <row r="14728" ht="12.75" hidden="1" customHeight="1"/>
    <row r="14729" ht="12.75" hidden="1" customHeight="1"/>
    <row r="14730" ht="12.75" hidden="1" customHeight="1"/>
    <row r="14731" ht="12.75" hidden="1" customHeight="1"/>
    <row r="14732" ht="12.75" hidden="1" customHeight="1"/>
    <row r="14733" ht="12.75" hidden="1" customHeight="1"/>
    <row r="14734" ht="12.75" hidden="1" customHeight="1"/>
    <row r="14735" ht="12.75" hidden="1" customHeight="1"/>
    <row r="14736" ht="12.75" hidden="1" customHeight="1"/>
    <row r="14737" ht="12.75" hidden="1" customHeight="1"/>
    <row r="14738" ht="12.75" hidden="1" customHeight="1"/>
    <row r="14739" ht="12.75" hidden="1" customHeight="1"/>
    <row r="14740" ht="12.75" hidden="1" customHeight="1"/>
    <row r="14741" ht="12.75" hidden="1" customHeight="1"/>
    <row r="14742" ht="12.75" hidden="1" customHeight="1"/>
    <row r="14743" ht="12.75" hidden="1" customHeight="1"/>
    <row r="14744" ht="12.75" hidden="1" customHeight="1"/>
    <row r="14745" ht="12.75" hidden="1" customHeight="1"/>
    <row r="14746" ht="12.75" hidden="1" customHeight="1"/>
    <row r="14747" ht="12.75" hidden="1" customHeight="1"/>
    <row r="14748" ht="12.75" hidden="1" customHeight="1"/>
    <row r="14749" ht="12.75" hidden="1" customHeight="1"/>
    <row r="14750" ht="12.75" hidden="1" customHeight="1"/>
    <row r="14751" ht="12.75" hidden="1" customHeight="1"/>
    <row r="14752" ht="12.75" hidden="1" customHeight="1"/>
    <row r="14753" ht="12.75" hidden="1" customHeight="1"/>
    <row r="14754" ht="12.75" hidden="1" customHeight="1"/>
    <row r="14755" ht="12.75" hidden="1" customHeight="1"/>
    <row r="14756" ht="12.75" hidden="1" customHeight="1"/>
    <row r="14757" ht="12.75" hidden="1" customHeight="1"/>
    <row r="14758" ht="12.75" hidden="1" customHeight="1"/>
    <row r="14759" ht="12.75" hidden="1" customHeight="1"/>
    <row r="14760" ht="12.75" hidden="1" customHeight="1"/>
    <row r="14761" ht="12.75" hidden="1" customHeight="1"/>
    <row r="14762" ht="12.75" hidden="1" customHeight="1"/>
    <row r="14763" ht="12.75" hidden="1" customHeight="1"/>
    <row r="14764" ht="12.75" hidden="1" customHeight="1"/>
    <row r="14765" ht="12.75" hidden="1" customHeight="1"/>
    <row r="14766" ht="12.75" hidden="1" customHeight="1"/>
    <row r="14767" ht="12.75" hidden="1" customHeight="1"/>
    <row r="14768" ht="12.75" hidden="1" customHeight="1"/>
    <row r="14769" ht="12.75" hidden="1" customHeight="1"/>
    <row r="14770" ht="12.75" hidden="1" customHeight="1"/>
    <row r="14771" ht="12.75" hidden="1" customHeight="1"/>
    <row r="14772" ht="12.75" hidden="1" customHeight="1"/>
    <row r="14773" ht="12.75" hidden="1" customHeight="1"/>
    <row r="14774" ht="12.75" hidden="1" customHeight="1"/>
    <row r="14775" ht="12.75" hidden="1" customHeight="1"/>
    <row r="14776" ht="12.75" hidden="1" customHeight="1"/>
    <row r="14777" ht="12.75" hidden="1" customHeight="1"/>
    <row r="14778" ht="12.75" hidden="1" customHeight="1"/>
    <row r="14779" ht="12.75" hidden="1" customHeight="1"/>
    <row r="14780" ht="12.75" hidden="1" customHeight="1"/>
    <row r="14781" ht="12.75" hidden="1" customHeight="1"/>
    <row r="14782" ht="12.75" hidden="1" customHeight="1"/>
    <row r="14783" ht="12.75" hidden="1" customHeight="1"/>
    <row r="14784" ht="12.75" hidden="1" customHeight="1"/>
    <row r="14785" ht="12.75" hidden="1" customHeight="1"/>
    <row r="14786" ht="12.75" hidden="1" customHeight="1"/>
    <row r="14787" ht="12.75" hidden="1" customHeight="1"/>
    <row r="14788" ht="12.75" hidden="1" customHeight="1"/>
    <row r="14789" ht="12.75" hidden="1" customHeight="1"/>
    <row r="14790" ht="12.75" hidden="1" customHeight="1"/>
    <row r="14791" ht="12.75" hidden="1" customHeight="1"/>
    <row r="14792" ht="12.75" hidden="1" customHeight="1"/>
    <row r="14793" ht="12.75" hidden="1" customHeight="1"/>
    <row r="14794" ht="12.75" hidden="1" customHeight="1"/>
    <row r="14795" ht="12.75" hidden="1" customHeight="1"/>
    <row r="14796" ht="12.75" hidden="1" customHeight="1"/>
    <row r="14797" ht="12.75" hidden="1" customHeight="1"/>
    <row r="14798" ht="12.75" hidden="1" customHeight="1"/>
    <row r="14799" ht="12.75" hidden="1" customHeight="1"/>
    <row r="14800" ht="12.75" hidden="1" customHeight="1"/>
    <row r="14801" ht="12.75" hidden="1" customHeight="1"/>
    <row r="14802" ht="12.75" hidden="1" customHeight="1"/>
    <row r="14803" ht="12.75" hidden="1" customHeight="1"/>
    <row r="14804" ht="12.75" hidden="1" customHeight="1"/>
    <row r="14805" ht="12.75" hidden="1" customHeight="1"/>
    <row r="14806" ht="12.75" hidden="1" customHeight="1"/>
    <row r="14807" ht="12.75" hidden="1" customHeight="1"/>
    <row r="14808" ht="12.75" hidden="1" customHeight="1"/>
    <row r="14809" ht="12.75" hidden="1" customHeight="1"/>
    <row r="14810" ht="12.75" hidden="1" customHeight="1"/>
    <row r="14811" ht="12.75" hidden="1" customHeight="1"/>
    <row r="14812" ht="12.75" hidden="1" customHeight="1"/>
    <row r="14813" ht="12.75" hidden="1" customHeight="1"/>
    <row r="14814" ht="12.75" hidden="1" customHeight="1"/>
    <row r="14815" ht="12.75" hidden="1" customHeight="1"/>
    <row r="14816" ht="12.75" hidden="1" customHeight="1"/>
    <row r="14817" ht="12.75" hidden="1" customHeight="1"/>
    <row r="14818" ht="12.75" hidden="1" customHeight="1"/>
    <row r="14819" ht="12.75" hidden="1" customHeight="1"/>
    <row r="14820" ht="12.75" hidden="1" customHeight="1"/>
    <row r="14821" ht="12.75" hidden="1" customHeight="1"/>
    <row r="14822" ht="12.75" hidden="1" customHeight="1"/>
    <row r="14823" ht="12.75" hidden="1" customHeight="1"/>
    <row r="14824" ht="12.75" hidden="1" customHeight="1"/>
    <row r="14825" ht="12.75" hidden="1" customHeight="1"/>
    <row r="14826" ht="12.75" hidden="1" customHeight="1"/>
    <row r="14827" ht="12.75" hidden="1" customHeight="1"/>
    <row r="14828" ht="12.75" hidden="1" customHeight="1"/>
    <row r="14829" ht="12.75" hidden="1" customHeight="1"/>
    <row r="14830" ht="12.75" hidden="1" customHeight="1"/>
    <row r="14831" ht="12.75" hidden="1" customHeight="1"/>
    <row r="14832" ht="12.75" hidden="1" customHeight="1"/>
    <row r="14833" ht="12.75" hidden="1" customHeight="1"/>
    <row r="14834" ht="12.75" hidden="1" customHeight="1"/>
    <row r="14835" ht="12.75" hidden="1" customHeight="1"/>
    <row r="14836" ht="12.75" hidden="1" customHeight="1"/>
    <row r="14837" ht="12.75" hidden="1" customHeight="1"/>
    <row r="14838" ht="12.75" hidden="1" customHeight="1"/>
    <row r="14839" ht="12.75" hidden="1" customHeight="1"/>
    <row r="14840" ht="12.75" hidden="1" customHeight="1"/>
    <row r="14841" ht="12.75" hidden="1" customHeight="1"/>
    <row r="14842" ht="12.75" hidden="1" customHeight="1"/>
    <row r="14843" ht="12.75" hidden="1" customHeight="1"/>
    <row r="14844" ht="12.75" hidden="1" customHeight="1"/>
    <row r="14845" ht="12.75" hidden="1" customHeight="1"/>
    <row r="14846" ht="12.75" hidden="1" customHeight="1"/>
    <row r="14847" ht="12.75" hidden="1" customHeight="1"/>
    <row r="14848" ht="12.75" hidden="1" customHeight="1"/>
    <row r="14849" ht="12.75" hidden="1" customHeight="1"/>
    <row r="14850" ht="12.75" hidden="1" customHeight="1"/>
    <row r="14851" ht="12.75" hidden="1" customHeight="1"/>
    <row r="14852" ht="12.75" hidden="1" customHeight="1"/>
    <row r="14853" ht="12.75" hidden="1" customHeight="1"/>
    <row r="14854" ht="12.75" hidden="1" customHeight="1"/>
    <row r="14855" ht="12.75" hidden="1" customHeight="1"/>
    <row r="14856" ht="12.75" hidden="1" customHeight="1"/>
    <row r="14857" ht="12.75" hidden="1" customHeight="1"/>
    <row r="14858" ht="12.75" hidden="1" customHeight="1"/>
    <row r="14859" ht="12.75" hidden="1" customHeight="1"/>
    <row r="14860" ht="12.75" hidden="1" customHeight="1"/>
    <row r="14861" ht="12.75" hidden="1" customHeight="1"/>
    <row r="14862" ht="12.75" hidden="1" customHeight="1"/>
    <row r="14863" ht="12.75" hidden="1" customHeight="1"/>
    <row r="14864" ht="12.75" hidden="1" customHeight="1"/>
    <row r="14865" ht="12.75" hidden="1" customHeight="1"/>
    <row r="14866" ht="12.75" hidden="1" customHeight="1"/>
    <row r="14867" ht="12.75" hidden="1" customHeight="1"/>
    <row r="14868" ht="12.75" hidden="1" customHeight="1"/>
    <row r="14869" ht="12.75" hidden="1" customHeight="1"/>
    <row r="14870" ht="12.75" hidden="1" customHeight="1"/>
    <row r="14871" ht="12.75" hidden="1" customHeight="1"/>
    <row r="14872" ht="12.75" hidden="1" customHeight="1"/>
    <row r="14873" ht="12.75" hidden="1" customHeight="1"/>
    <row r="14874" ht="12.75" hidden="1" customHeight="1"/>
    <row r="14875" ht="12.75" hidden="1" customHeight="1"/>
    <row r="14876" ht="12.75" hidden="1" customHeight="1"/>
    <row r="14877" ht="12.75" hidden="1" customHeight="1"/>
    <row r="14878" ht="12.75" hidden="1" customHeight="1"/>
    <row r="14879" ht="12.75" hidden="1" customHeight="1"/>
    <row r="14880" ht="12.75" hidden="1" customHeight="1"/>
    <row r="14881" ht="12.75" hidden="1" customHeight="1"/>
    <row r="14882" ht="12.75" hidden="1" customHeight="1"/>
    <row r="14883" ht="12.75" hidden="1" customHeight="1"/>
    <row r="14884" ht="12.75" hidden="1" customHeight="1"/>
    <row r="14885" ht="12.75" hidden="1" customHeight="1"/>
    <row r="14886" ht="12.75" hidden="1" customHeight="1"/>
    <row r="14887" ht="12.75" hidden="1" customHeight="1"/>
    <row r="14888" ht="12.75" hidden="1" customHeight="1"/>
    <row r="14889" ht="12.75" hidden="1" customHeight="1"/>
    <row r="14890" ht="12.75" hidden="1" customHeight="1"/>
    <row r="14891" ht="12.75" hidden="1" customHeight="1"/>
    <row r="14892" ht="12.75" hidden="1" customHeight="1"/>
    <row r="14893" ht="12.75" hidden="1" customHeight="1"/>
    <row r="14894" ht="12.75" hidden="1" customHeight="1"/>
    <row r="14895" ht="12.75" hidden="1" customHeight="1"/>
    <row r="14896" ht="12.75" hidden="1" customHeight="1"/>
    <row r="14897" ht="12.75" hidden="1" customHeight="1"/>
    <row r="14898" ht="12.75" hidden="1" customHeight="1"/>
    <row r="14899" ht="12.75" hidden="1" customHeight="1"/>
    <row r="14900" ht="12.75" hidden="1" customHeight="1"/>
    <row r="14901" ht="12.75" hidden="1" customHeight="1"/>
    <row r="14902" ht="12.75" hidden="1" customHeight="1"/>
    <row r="14903" ht="12.75" hidden="1" customHeight="1"/>
    <row r="14904" ht="12.75" hidden="1" customHeight="1"/>
    <row r="14905" ht="12.75" hidden="1" customHeight="1"/>
    <row r="14906" ht="12.75" hidden="1" customHeight="1"/>
    <row r="14907" ht="12.75" hidden="1" customHeight="1"/>
    <row r="14908" ht="12.75" hidden="1" customHeight="1"/>
    <row r="14909" ht="12.75" hidden="1" customHeight="1"/>
    <row r="14910" ht="12.75" hidden="1" customHeight="1"/>
    <row r="14911" ht="12.75" hidden="1" customHeight="1"/>
    <row r="14912" ht="12.75" hidden="1" customHeight="1"/>
    <row r="14913" ht="12.75" hidden="1" customHeight="1"/>
    <row r="14914" ht="12.75" hidden="1" customHeight="1"/>
    <row r="14915" ht="12.75" hidden="1" customHeight="1"/>
    <row r="14916" ht="12.75" hidden="1" customHeight="1"/>
    <row r="14917" ht="12.75" hidden="1" customHeight="1"/>
    <row r="14918" ht="12.75" hidden="1" customHeight="1"/>
    <row r="14919" ht="12.75" hidden="1" customHeight="1"/>
    <row r="14920" ht="12.75" hidden="1" customHeight="1"/>
    <row r="14921" ht="12.75" hidden="1" customHeight="1"/>
    <row r="14922" ht="12.75" hidden="1" customHeight="1"/>
    <row r="14923" ht="12.75" hidden="1" customHeight="1"/>
    <row r="14924" ht="12.75" hidden="1" customHeight="1"/>
    <row r="14925" ht="12.75" hidden="1" customHeight="1"/>
    <row r="14926" ht="12.75" hidden="1" customHeight="1"/>
    <row r="14927" ht="12.75" hidden="1" customHeight="1"/>
    <row r="14928" ht="12.75" hidden="1" customHeight="1"/>
    <row r="14929" ht="12.75" hidden="1" customHeight="1"/>
    <row r="14930" ht="12.75" hidden="1" customHeight="1"/>
    <row r="14931" ht="12.75" hidden="1" customHeight="1"/>
    <row r="14932" ht="12.75" hidden="1" customHeight="1"/>
    <row r="14933" ht="12.75" hidden="1" customHeight="1"/>
    <row r="14934" ht="12.75" hidden="1" customHeight="1"/>
    <row r="14935" ht="12.75" hidden="1" customHeight="1"/>
    <row r="14936" ht="12.75" hidden="1" customHeight="1"/>
    <row r="14937" ht="12.75" hidden="1" customHeight="1"/>
    <row r="14938" ht="12.75" hidden="1" customHeight="1"/>
    <row r="14939" ht="12.75" hidden="1" customHeight="1"/>
    <row r="14940" ht="12.75" hidden="1" customHeight="1"/>
    <row r="14941" ht="12.75" hidden="1" customHeight="1"/>
    <row r="14942" ht="12.75" hidden="1" customHeight="1"/>
    <row r="14943" ht="12.75" hidden="1" customHeight="1"/>
    <row r="14944" ht="12.75" hidden="1" customHeight="1"/>
    <row r="14945" ht="12.75" hidden="1" customHeight="1"/>
    <row r="14946" ht="12.75" hidden="1" customHeight="1"/>
    <row r="14947" ht="12.75" hidden="1" customHeight="1"/>
    <row r="14948" ht="12.75" hidden="1" customHeight="1"/>
    <row r="14949" ht="12.75" hidden="1" customHeight="1"/>
    <row r="14950" ht="12.75" hidden="1" customHeight="1"/>
    <row r="14951" ht="12.75" hidden="1" customHeight="1"/>
    <row r="14952" ht="12.75" hidden="1" customHeight="1"/>
    <row r="14953" ht="12.75" hidden="1" customHeight="1"/>
    <row r="14954" ht="12.75" hidden="1" customHeight="1"/>
    <row r="14955" ht="12.75" hidden="1" customHeight="1"/>
    <row r="14956" ht="12.75" hidden="1" customHeight="1"/>
    <row r="14957" ht="12.75" hidden="1" customHeight="1"/>
    <row r="14958" ht="12.75" hidden="1" customHeight="1"/>
    <row r="14959" ht="12.75" hidden="1" customHeight="1"/>
    <row r="14960" ht="12.75" hidden="1" customHeight="1"/>
    <row r="14961" ht="12.75" hidden="1" customHeight="1"/>
    <row r="14962" ht="12.75" hidden="1" customHeight="1"/>
    <row r="14963" ht="12.75" hidden="1" customHeight="1"/>
    <row r="14964" ht="12.75" hidden="1" customHeight="1"/>
    <row r="14965" ht="12.75" hidden="1" customHeight="1"/>
    <row r="14966" ht="12.75" hidden="1" customHeight="1"/>
    <row r="14967" ht="12.75" hidden="1" customHeight="1"/>
    <row r="14968" ht="12.75" hidden="1" customHeight="1"/>
    <row r="14969" ht="12.75" hidden="1" customHeight="1"/>
    <row r="14970" ht="12.75" hidden="1" customHeight="1"/>
    <row r="14971" ht="12.75" hidden="1" customHeight="1"/>
    <row r="14972" ht="12.75" hidden="1" customHeight="1"/>
    <row r="14973" ht="12.75" hidden="1" customHeight="1"/>
    <row r="14974" ht="12.75" hidden="1" customHeight="1"/>
    <row r="14975" ht="12.75" hidden="1" customHeight="1"/>
    <row r="14976" ht="12.75" hidden="1" customHeight="1"/>
    <row r="14977" ht="12.75" hidden="1" customHeight="1"/>
    <row r="14978" ht="12.75" hidden="1" customHeight="1"/>
    <row r="14979" ht="12.75" hidden="1" customHeight="1"/>
    <row r="14980" ht="12.75" hidden="1" customHeight="1"/>
    <row r="14981" ht="12.75" hidden="1" customHeight="1"/>
    <row r="14982" ht="12.75" hidden="1" customHeight="1"/>
    <row r="14983" ht="12.75" hidden="1" customHeight="1"/>
    <row r="14984" ht="12.75" hidden="1" customHeight="1"/>
    <row r="14985" ht="12.75" hidden="1" customHeight="1"/>
    <row r="14986" ht="12.75" hidden="1" customHeight="1"/>
    <row r="14987" ht="12.75" hidden="1" customHeight="1"/>
    <row r="14988" ht="12.75" hidden="1" customHeight="1"/>
    <row r="14989" ht="12.75" hidden="1" customHeight="1"/>
    <row r="14990" ht="12.75" hidden="1" customHeight="1"/>
    <row r="14991" ht="12.75" hidden="1" customHeight="1"/>
    <row r="14992" ht="12.75" hidden="1" customHeight="1"/>
    <row r="14993" ht="12.75" hidden="1" customHeight="1"/>
    <row r="14994" ht="12.75" hidden="1" customHeight="1"/>
    <row r="14995" ht="12.75" hidden="1" customHeight="1"/>
    <row r="14996" ht="12.75" hidden="1" customHeight="1"/>
    <row r="14997" ht="12.75" hidden="1" customHeight="1"/>
    <row r="14998" ht="12.75" hidden="1" customHeight="1"/>
    <row r="14999" ht="12.75" hidden="1" customHeight="1"/>
    <row r="15000" ht="12.75" hidden="1" customHeight="1"/>
    <row r="15001" ht="12.75" hidden="1" customHeight="1"/>
    <row r="15002" ht="12.75" hidden="1" customHeight="1"/>
    <row r="15003" ht="12.75" hidden="1" customHeight="1"/>
    <row r="15004" ht="12.75" hidden="1" customHeight="1"/>
    <row r="15005" ht="12.75" hidden="1" customHeight="1"/>
    <row r="15006" ht="12.75" hidden="1" customHeight="1"/>
    <row r="15007" ht="12.75" hidden="1" customHeight="1"/>
    <row r="15008" ht="12.75" hidden="1" customHeight="1"/>
    <row r="15009" ht="12.75" hidden="1" customHeight="1"/>
    <row r="15010" ht="12.75" hidden="1" customHeight="1"/>
    <row r="15011" ht="12.75" hidden="1" customHeight="1"/>
    <row r="15012" ht="12.75" hidden="1" customHeight="1"/>
    <row r="15013" ht="12.75" hidden="1" customHeight="1"/>
    <row r="15014" ht="12.75" hidden="1" customHeight="1"/>
    <row r="15015" ht="12.75" hidden="1" customHeight="1"/>
    <row r="15016" ht="12.75" hidden="1" customHeight="1"/>
    <row r="15017" ht="12.75" hidden="1" customHeight="1"/>
    <row r="15018" ht="12.75" hidden="1" customHeight="1"/>
    <row r="15019" ht="12.75" hidden="1" customHeight="1"/>
    <row r="15020" ht="12.75" hidden="1" customHeight="1"/>
    <row r="15021" ht="12.75" hidden="1" customHeight="1"/>
    <row r="15022" ht="12.75" hidden="1" customHeight="1"/>
    <row r="15023" ht="12.75" hidden="1" customHeight="1"/>
    <row r="15024" ht="12.75" hidden="1" customHeight="1"/>
    <row r="15025" ht="12.75" hidden="1" customHeight="1"/>
    <row r="15026" ht="12.75" hidden="1" customHeight="1"/>
    <row r="15027" ht="12.75" hidden="1" customHeight="1"/>
    <row r="15028" ht="12.75" hidden="1" customHeight="1"/>
    <row r="15029" ht="12.75" hidden="1" customHeight="1"/>
    <row r="15030" ht="12.75" hidden="1" customHeight="1"/>
    <row r="15031" ht="12.75" hidden="1" customHeight="1"/>
    <row r="15032" ht="12.75" hidden="1" customHeight="1"/>
    <row r="15033" ht="12.75" hidden="1" customHeight="1"/>
    <row r="15034" ht="12.75" hidden="1" customHeight="1"/>
    <row r="15035" ht="12.75" hidden="1" customHeight="1"/>
    <row r="15036" ht="12.75" hidden="1" customHeight="1"/>
    <row r="15037" ht="12.75" hidden="1" customHeight="1"/>
    <row r="15038" ht="12.75" hidden="1" customHeight="1"/>
    <row r="15039" ht="12.75" hidden="1" customHeight="1"/>
    <row r="15040" ht="12.75" hidden="1" customHeight="1"/>
    <row r="15041" ht="12.75" hidden="1" customHeight="1"/>
    <row r="15042" ht="12.75" hidden="1" customHeight="1"/>
    <row r="15043" ht="12.75" hidden="1" customHeight="1"/>
    <row r="15044" ht="12.75" hidden="1" customHeight="1"/>
    <row r="15045" ht="12.75" hidden="1" customHeight="1"/>
    <row r="15046" ht="12.75" hidden="1" customHeight="1"/>
    <row r="15047" ht="12.75" hidden="1" customHeight="1"/>
    <row r="15048" ht="12.75" hidden="1" customHeight="1"/>
    <row r="15049" ht="12.75" hidden="1" customHeight="1"/>
    <row r="15050" ht="12.75" hidden="1" customHeight="1"/>
    <row r="15051" ht="12.75" hidden="1" customHeight="1"/>
    <row r="15052" ht="12.75" hidden="1" customHeight="1"/>
    <row r="15053" ht="12.75" hidden="1" customHeight="1"/>
    <row r="15054" ht="12.75" hidden="1" customHeight="1"/>
    <row r="15055" ht="12.75" hidden="1" customHeight="1"/>
    <row r="15056" ht="12.75" hidden="1" customHeight="1"/>
    <row r="15057" ht="12.75" hidden="1" customHeight="1"/>
    <row r="15058" ht="12.75" hidden="1" customHeight="1"/>
    <row r="15059" ht="12.75" hidden="1" customHeight="1"/>
    <row r="15060" ht="12.75" hidden="1" customHeight="1"/>
    <row r="15061" ht="12.75" hidden="1" customHeight="1"/>
    <row r="15062" ht="12.75" hidden="1" customHeight="1"/>
    <row r="15063" ht="12.75" hidden="1" customHeight="1"/>
    <row r="15064" ht="12.75" hidden="1" customHeight="1"/>
    <row r="15065" ht="12.75" hidden="1" customHeight="1"/>
    <row r="15066" ht="12.75" hidden="1" customHeight="1"/>
    <row r="15067" ht="12.75" hidden="1" customHeight="1"/>
    <row r="15068" ht="12.75" hidden="1" customHeight="1"/>
    <row r="15069" ht="12.75" hidden="1" customHeight="1"/>
    <row r="15070" ht="12.75" hidden="1" customHeight="1"/>
    <row r="15071" ht="12.75" hidden="1" customHeight="1"/>
    <row r="15072" ht="12.75" hidden="1" customHeight="1"/>
    <row r="15073" ht="12.75" hidden="1" customHeight="1"/>
    <row r="15074" ht="12.75" hidden="1" customHeight="1"/>
    <row r="15075" ht="12.75" hidden="1" customHeight="1"/>
    <row r="15076" ht="12.75" hidden="1" customHeight="1"/>
    <row r="15077" ht="12.75" hidden="1" customHeight="1"/>
    <row r="15078" ht="12.75" hidden="1" customHeight="1"/>
    <row r="15079" ht="12.75" hidden="1" customHeight="1"/>
    <row r="15080" ht="12.75" hidden="1" customHeight="1"/>
    <row r="15081" ht="12.75" hidden="1" customHeight="1"/>
    <row r="15082" ht="12.75" hidden="1" customHeight="1"/>
    <row r="15083" ht="12.75" hidden="1" customHeight="1"/>
    <row r="15084" ht="12.75" hidden="1" customHeight="1"/>
    <row r="15085" ht="12.75" hidden="1" customHeight="1"/>
    <row r="15086" ht="12.75" hidden="1" customHeight="1"/>
    <row r="15087" ht="12.75" hidden="1" customHeight="1"/>
    <row r="15088" ht="12.75" hidden="1" customHeight="1"/>
    <row r="15089" ht="12.75" hidden="1" customHeight="1"/>
    <row r="15090" ht="12.75" hidden="1" customHeight="1"/>
    <row r="15091" ht="12.75" hidden="1" customHeight="1"/>
    <row r="15092" ht="12.75" hidden="1" customHeight="1"/>
    <row r="15093" ht="12.75" hidden="1" customHeight="1"/>
    <row r="15094" ht="12.75" hidden="1" customHeight="1"/>
    <row r="15095" ht="12.75" hidden="1" customHeight="1"/>
    <row r="15096" ht="12.75" hidden="1" customHeight="1"/>
    <row r="15097" ht="12.75" hidden="1" customHeight="1"/>
    <row r="15098" ht="12.75" hidden="1" customHeight="1"/>
    <row r="15099" ht="12.75" hidden="1" customHeight="1"/>
    <row r="15100" ht="12.75" hidden="1" customHeight="1"/>
    <row r="15101" ht="12.75" hidden="1" customHeight="1"/>
    <row r="15102" ht="12.75" hidden="1" customHeight="1"/>
    <row r="15103" ht="12.75" hidden="1" customHeight="1"/>
    <row r="15104" ht="12.75" hidden="1" customHeight="1"/>
    <row r="15105" ht="12.75" hidden="1" customHeight="1"/>
    <row r="15106" ht="12.75" hidden="1" customHeight="1"/>
    <row r="15107" ht="12.75" hidden="1" customHeight="1"/>
    <row r="15108" ht="12.75" hidden="1" customHeight="1"/>
    <row r="15109" ht="12.75" hidden="1" customHeight="1"/>
    <row r="15110" ht="12.75" hidden="1" customHeight="1"/>
    <row r="15111" ht="12.75" hidden="1" customHeight="1"/>
    <row r="15112" ht="12.75" hidden="1" customHeight="1"/>
    <row r="15113" ht="12.75" hidden="1" customHeight="1"/>
    <row r="15114" ht="12.75" hidden="1" customHeight="1"/>
    <row r="15115" ht="12.75" hidden="1" customHeight="1"/>
    <row r="15116" ht="12.75" hidden="1" customHeight="1"/>
    <row r="15117" ht="12.75" hidden="1" customHeight="1"/>
    <row r="15118" ht="12.75" hidden="1" customHeight="1"/>
    <row r="15119" ht="12.75" hidden="1" customHeight="1"/>
    <row r="15120" ht="12.75" hidden="1" customHeight="1"/>
    <row r="15121" ht="12.75" hidden="1" customHeight="1"/>
    <row r="15122" ht="12.75" hidden="1" customHeight="1"/>
    <row r="15123" ht="12.75" hidden="1" customHeight="1"/>
    <row r="15124" ht="12.75" hidden="1" customHeight="1"/>
    <row r="15125" ht="12.75" hidden="1" customHeight="1"/>
    <row r="15126" ht="12.75" hidden="1" customHeight="1"/>
    <row r="15127" ht="12.75" hidden="1" customHeight="1"/>
    <row r="15128" ht="12.75" hidden="1" customHeight="1"/>
    <row r="15129" ht="12.75" hidden="1" customHeight="1"/>
    <row r="15130" ht="12.75" hidden="1" customHeight="1"/>
    <row r="15131" ht="12.75" hidden="1" customHeight="1"/>
    <row r="15132" ht="12.75" hidden="1" customHeight="1"/>
    <row r="15133" ht="12.75" hidden="1" customHeight="1"/>
    <row r="15134" ht="12.75" hidden="1" customHeight="1"/>
    <row r="15135" ht="12.75" hidden="1" customHeight="1"/>
    <row r="15136" ht="12.75" hidden="1" customHeight="1"/>
    <row r="15137" ht="12.75" hidden="1" customHeight="1"/>
    <row r="15138" ht="12.75" hidden="1" customHeight="1"/>
    <row r="15139" ht="12.75" hidden="1" customHeight="1"/>
    <row r="15140" ht="12.75" hidden="1" customHeight="1"/>
    <row r="15141" ht="12.75" hidden="1" customHeight="1"/>
    <row r="15142" ht="12.75" hidden="1" customHeight="1"/>
    <row r="15143" ht="12.75" hidden="1" customHeight="1"/>
    <row r="15144" ht="12.75" hidden="1" customHeight="1"/>
    <row r="15145" ht="12.75" hidden="1" customHeight="1"/>
    <row r="15146" ht="12.75" hidden="1" customHeight="1"/>
    <row r="15147" ht="12.75" hidden="1" customHeight="1"/>
    <row r="15148" ht="12.75" hidden="1" customHeight="1"/>
    <row r="15149" ht="12.75" hidden="1" customHeight="1"/>
    <row r="15150" ht="12.75" hidden="1" customHeight="1"/>
    <row r="15151" ht="12.75" hidden="1" customHeight="1"/>
    <row r="15152" ht="12.75" hidden="1" customHeight="1"/>
    <row r="15153" ht="12.75" hidden="1" customHeight="1"/>
    <row r="15154" ht="12.75" hidden="1" customHeight="1"/>
    <row r="15155" ht="12.75" hidden="1" customHeight="1"/>
    <row r="15156" ht="12.75" hidden="1" customHeight="1"/>
    <row r="15157" ht="12.75" hidden="1" customHeight="1"/>
    <row r="15158" ht="12.75" hidden="1" customHeight="1"/>
    <row r="15159" ht="12.75" hidden="1" customHeight="1"/>
    <row r="15160" ht="12.75" hidden="1" customHeight="1"/>
    <row r="15161" ht="12.75" hidden="1" customHeight="1"/>
    <row r="15162" ht="12.75" hidden="1" customHeight="1"/>
    <row r="15163" ht="12.75" hidden="1" customHeight="1"/>
    <row r="15164" ht="12.75" hidden="1" customHeight="1"/>
    <row r="15165" ht="12.75" hidden="1" customHeight="1"/>
    <row r="15166" ht="12.75" hidden="1" customHeight="1"/>
    <row r="15167" ht="12.75" hidden="1" customHeight="1"/>
    <row r="15168" ht="12.75" hidden="1" customHeight="1"/>
    <row r="15169" ht="12.75" hidden="1" customHeight="1"/>
    <row r="15170" ht="12.75" hidden="1" customHeight="1"/>
    <row r="15171" ht="12.75" hidden="1" customHeight="1"/>
    <row r="15172" ht="12.75" hidden="1" customHeight="1"/>
    <row r="15173" ht="12.75" hidden="1" customHeight="1"/>
    <row r="15174" ht="12.75" hidden="1" customHeight="1"/>
    <row r="15175" ht="12.75" hidden="1" customHeight="1"/>
    <row r="15176" ht="12.75" hidden="1" customHeight="1"/>
    <row r="15177" ht="12.75" hidden="1" customHeight="1"/>
    <row r="15178" ht="12.75" hidden="1" customHeight="1"/>
    <row r="15179" ht="12.75" hidden="1" customHeight="1"/>
    <row r="15180" ht="12.75" hidden="1" customHeight="1"/>
    <row r="15181" ht="12.75" hidden="1" customHeight="1"/>
    <row r="15182" ht="12.75" hidden="1" customHeight="1"/>
    <row r="15183" ht="12.75" hidden="1" customHeight="1"/>
    <row r="15184" ht="12.75" hidden="1" customHeight="1"/>
    <row r="15185" ht="12.75" hidden="1" customHeight="1"/>
    <row r="15186" ht="12.75" hidden="1" customHeight="1"/>
    <row r="15187" ht="12.75" hidden="1" customHeight="1"/>
    <row r="15188" ht="12.75" hidden="1" customHeight="1"/>
    <row r="15189" ht="12.75" hidden="1" customHeight="1"/>
    <row r="15190" ht="12.75" hidden="1" customHeight="1"/>
    <row r="15191" ht="12.75" hidden="1" customHeight="1"/>
    <row r="15192" ht="12.75" hidden="1" customHeight="1"/>
    <row r="15193" ht="12.75" hidden="1" customHeight="1"/>
    <row r="15194" ht="12.75" hidden="1" customHeight="1"/>
    <row r="15195" ht="12.75" hidden="1" customHeight="1"/>
    <row r="15196" ht="12.75" hidden="1" customHeight="1"/>
    <row r="15197" ht="12.75" hidden="1" customHeight="1"/>
    <row r="15198" ht="12.75" hidden="1" customHeight="1"/>
    <row r="15199" ht="12.75" hidden="1" customHeight="1"/>
    <row r="15200" ht="12.75" hidden="1" customHeight="1"/>
    <row r="15201" ht="12.75" hidden="1" customHeight="1"/>
    <row r="15202" ht="12.75" hidden="1" customHeight="1"/>
    <row r="15203" ht="12.75" hidden="1" customHeight="1"/>
    <row r="15204" ht="12.75" hidden="1" customHeight="1"/>
    <row r="15205" ht="12.75" hidden="1" customHeight="1"/>
    <row r="15206" ht="12.75" hidden="1" customHeight="1"/>
    <row r="15207" ht="12.75" hidden="1" customHeight="1"/>
    <row r="15208" ht="12.75" hidden="1" customHeight="1"/>
    <row r="15209" ht="12.75" hidden="1" customHeight="1"/>
    <row r="15210" ht="12.75" hidden="1" customHeight="1"/>
    <row r="15211" ht="12.75" hidden="1" customHeight="1"/>
    <row r="15212" ht="12.75" hidden="1" customHeight="1"/>
    <row r="15213" ht="12.75" hidden="1" customHeight="1"/>
    <row r="15214" ht="12.75" hidden="1" customHeight="1"/>
    <row r="15215" ht="12.75" hidden="1" customHeight="1"/>
    <row r="15216" ht="12.75" hidden="1" customHeight="1"/>
    <row r="15217" ht="12.75" hidden="1" customHeight="1"/>
    <row r="15218" ht="12.75" hidden="1" customHeight="1"/>
    <row r="15219" ht="12.75" hidden="1" customHeight="1"/>
    <row r="15220" ht="12.75" hidden="1" customHeight="1"/>
    <row r="15221" ht="12.75" hidden="1" customHeight="1"/>
    <row r="15222" ht="12.75" hidden="1" customHeight="1"/>
    <row r="15223" ht="12.75" hidden="1" customHeight="1"/>
    <row r="15224" ht="12.75" hidden="1" customHeight="1"/>
    <row r="15225" ht="12.75" hidden="1" customHeight="1"/>
    <row r="15226" ht="12.75" hidden="1" customHeight="1"/>
    <row r="15227" ht="12.75" hidden="1" customHeight="1"/>
    <row r="15228" ht="12.75" hidden="1" customHeight="1"/>
    <row r="15229" ht="12.75" hidden="1" customHeight="1"/>
    <row r="15230" ht="12.75" hidden="1" customHeight="1"/>
    <row r="15231" ht="12.75" hidden="1" customHeight="1"/>
    <row r="15232" ht="12.75" hidden="1" customHeight="1"/>
    <row r="15233" ht="12.75" hidden="1" customHeight="1"/>
    <row r="15234" ht="12.75" hidden="1" customHeight="1"/>
    <row r="15235" ht="12.75" hidden="1" customHeight="1"/>
    <row r="15236" ht="12.75" hidden="1" customHeight="1"/>
    <row r="15237" ht="12.75" hidden="1" customHeight="1"/>
    <row r="15238" ht="12.75" hidden="1" customHeight="1"/>
    <row r="15239" ht="12.75" hidden="1" customHeight="1"/>
    <row r="15240" ht="12.75" hidden="1" customHeight="1"/>
    <row r="15241" ht="12.75" hidden="1" customHeight="1"/>
    <row r="15242" ht="12.75" hidden="1" customHeight="1"/>
    <row r="15243" ht="12.75" hidden="1" customHeight="1"/>
    <row r="15244" ht="12.75" hidden="1" customHeight="1"/>
    <row r="15245" ht="12.75" hidden="1" customHeight="1"/>
    <row r="15246" ht="12.75" hidden="1" customHeight="1"/>
    <row r="15247" ht="12.75" hidden="1" customHeight="1"/>
    <row r="15248" ht="12.75" hidden="1" customHeight="1"/>
    <row r="15249" ht="12.75" hidden="1" customHeight="1"/>
    <row r="15250" ht="12.75" hidden="1" customHeight="1"/>
    <row r="15251" ht="12.75" hidden="1" customHeight="1"/>
    <row r="15252" ht="12.75" hidden="1" customHeight="1"/>
    <row r="15253" ht="12.75" hidden="1" customHeight="1"/>
    <row r="15254" ht="12.75" hidden="1" customHeight="1"/>
    <row r="15255" ht="12.75" hidden="1" customHeight="1"/>
    <row r="15256" ht="12.75" hidden="1" customHeight="1"/>
    <row r="15257" ht="12.75" hidden="1" customHeight="1"/>
    <row r="15258" ht="12.75" hidden="1" customHeight="1"/>
    <row r="15259" ht="12.75" hidden="1" customHeight="1"/>
    <row r="15260" ht="12.75" hidden="1" customHeight="1"/>
    <row r="15261" ht="12.75" hidden="1" customHeight="1"/>
    <row r="15262" ht="12.75" hidden="1" customHeight="1"/>
    <row r="15263" ht="12.75" hidden="1" customHeight="1"/>
    <row r="15264" ht="12.75" hidden="1" customHeight="1"/>
    <row r="15265" ht="12.75" hidden="1" customHeight="1"/>
    <row r="15266" ht="12.75" hidden="1" customHeight="1"/>
    <row r="15267" ht="12.75" hidden="1" customHeight="1"/>
    <row r="15268" ht="12.75" hidden="1" customHeight="1"/>
    <row r="15269" ht="12.75" hidden="1" customHeight="1"/>
    <row r="15270" ht="12.75" hidden="1" customHeight="1"/>
    <row r="15271" ht="12.75" hidden="1" customHeight="1"/>
    <row r="15272" ht="12.75" hidden="1" customHeight="1"/>
    <row r="15273" ht="12.75" hidden="1" customHeight="1"/>
    <row r="15274" ht="12.75" hidden="1" customHeight="1"/>
    <row r="15275" ht="12.75" hidden="1" customHeight="1"/>
    <row r="15276" ht="12.75" hidden="1" customHeight="1"/>
    <row r="15277" ht="12.75" hidden="1" customHeight="1"/>
    <row r="15278" ht="12.75" hidden="1" customHeight="1"/>
    <row r="15279" ht="12.75" hidden="1" customHeight="1"/>
    <row r="15280" ht="12.75" hidden="1" customHeight="1"/>
    <row r="15281" ht="12.75" hidden="1" customHeight="1"/>
    <row r="15282" ht="12.75" hidden="1" customHeight="1"/>
    <row r="15283" ht="12.75" hidden="1" customHeight="1"/>
    <row r="15284" ht="12.75" hidden="1" customHeight="1"/>
    <row r="15285" ht="12.75" hidden="1" customHeight="1"/>
    <row r="15286" ht="12.75" hidden="1" customHeight="1"/>
    <row r="15287" ht="12.75" hidden="1" customHeight="1"/>
    <row r="15288" ht="12.75" hidden="1" customHeight="1"/>
    <row r="15289" ht="12.75" hidden="1" customHeight="1"/>
    <row r="15290" ht="12.75" hidden="1" customHeight="1"/>
    <row r="15291" ht="12.75" hidden="1" customHeight="1"/>
    <row r="15292" ht="12.75" hidden="1" customHeight="1"/>
    <row r="15293" ht="12.75" hidden="1" customHeight="1"/>
    <row r="15294" ht="12.75" hidden="1" customHeight="1"/>
    <row r="15295" ht="12.75" hidden="1" customHeight="1"/>
    <row r="15296" ht="12.75" hidden="1" customHeight="1"/>
    <row r="15297" ht="12.75" hidden="1" customHeight="1"/>
    <row r="15298" ht="12.75" hidden="1" customHeight="1"/>
    <row r="15299" ht="12.75" hidden="1" customHeight="1"/>
    <row r="15300" ht="12.75" hidden="1" customHeight="1"/>
    <row r="15301" ht="12.75" hidden="1" customHeight="1"/>
    <row r="15302" ht="12.75" hidden="1" customHeight="1"/>
    <row r="15303" ht="12.75" hidden="1" customHeight="1"/>
    <row r="15304" ht="12.75" hidden="1" customHeight="1"/>
    <row r="15305" ht="12.75" hidden="1" customHeight="1"/>
    <row r="15306" ht="12.75" hidden="1" customHeight="1"/>
    <row r="15307" ht="12.75" hidden="1" customHeight="1"/>
    <row r="15308" ht="12.75" hidden="1" customHeight="1"/>
    <row r="15309" ht="12.75" hidden="1" customHeight="1"/>
    <row r="15310" ht="12.75" hidden="1" customHeight="1"/>
    <row r="15311" ht="12.75" hidden="1" customHeight="1"/>
    <row r="15312" ht="12.75" hidden="1" customHeight="1"/>
    <row r="15313" ht="12.75" hidden="1" customHeight="1"/>
    <row r="15314" ht="12.75" hidden="1" customHeight="1"/>
    <row r="15315" ht="12.75" hidden="1" customHeight="1"/>
    <row r="15316" ht="12.75" hidden="1" customHeight="1"/>
    <row r="15317" ht="12.75" hidden="1" customHeight="1"/>
    <row r="15318" ht="12.75" hidden="1" customHeight="1"/>
    <row r="15319" ht="12.75" hidden="1" customHeight="1"/>
    <row r="15320" ht="12.75" hidden="1" customHeight="1"/>
    <row r="15321" ht="12.75" hidden="1" customHeight="1"/>
    <row r="15322" ht="12.75" hidden="1" customHeight="1"/>
    <row r="15323" ht="12.75" hidden="1" customHeight="1"/>
    <row r="15324" ht="12.75" hidden="1" customHeight="1"/>
    <row r="15325" ht="12.75" hidden="1" customHeight="1"/>
    <row r="15326" ht="12.75" hidden="1" customHeight="1"/>
    <row r="15327" ht="12.75" hidden="1" customHeight="1"/>
    <row r="15328" ht="12.75" hidden="1" customHeight="1"/>
    <row r="15329" ht="12.75" hidden="1" customHeight="1"/>
    <row r="15330" ht="12.75" hidden="1" customHeight="1"/>
    <row r="15331" ht="12.75" hidden="1" customHeight="1"/>
    <row r="15332" ht="12.75" hidden="1" customHeight="1"/>
    <row r="15333" ht="12.75" hidden="1" customHeight="1"/>
    <row r="15334" ht="12.75" hidden="1" customHeight="1"/>
    <row r="15335" ht="12.75" hidden="1" customHeight="1"/>
    <row r="15336" ht="12.75" hidden="1" customHeight="1"/>
    <row r="15337" ht="12.75" hidden="1" customHeight="1"/>
    <row r="15338" ht="12.75" hidden="1" customHeight="1"/>
    <row r="15339" ht="12.75" hidden="1" customHeight="1"/>
    <row r="15340" ht="12.75" hidden="1" customHeight="1"/>
    <row r="15341" ht="12.75" hidden="1" customHeight="1"/>
    <row r="15342" ht="12.75" hidden="1" customHeight="1"/>
    <row r="15343" ht="12.75" hidden="1" customHeight="1"/>
    <row r="15344" ht="12.75" hidden="1" customHeight="1"/>
    <row r="15345" ht="12.75" hidden="1" customHeight="1"/>
    <row r="15346" ht="12.75" hidden="1" customHeight="1"/>
    <row r="15347" ht="12.75" hidden="1" customHeight="1"/>
    <row r="15348" ht="12.75" hidden="1" customHeight="1"/>
    <row r="15349" ht="12.75" hidden="1" customHeight="1"/>
    <row r="15350" ht="12.75" hidden="1" customHeight="1"/>
    <row r="15351" ht="12.75" hidden="1" customHeight="1"/>
    <row r="15352" ht="12.75" hidden="1" customHeight="1"/>
    <row r="15353" ht="12.75" hidden="1" customHeight="1"/>
    <row r="15354" ht="12.75" hidden="1" customHeight="1"/>
    <row r="15355" ht="12.75" hidden="1" customHeight="1"/>
    <row r="15356" ht="12.75" hidden="1" customHeight="1"/>
    <row r="15357" ht="12.75" hidden="1" customHeight="1"/>
    <row r="15358" ht="12.75" hidden="1" customHeight="1"/>
    <row r="15359" ht="12.75" hidden="1" customHeight="1"/>
    <row r="15360" ht="12.75" hidden="1" customHeight="1"/>
    <row r="15361" ht="12.75" hidden="1" customHeight="1"/>
    <row r="15362" ht="12.75" hidden="1" customHeight="1"/>
    <row r="15363" ht="12.75" hidden="1" customHeight="1"/>
    <row r="15364" ht="12.75" hidden="1" customHeight="1"/>
    <row r="15365" ht="12.75" hidden="1" customHeight="1"/>
    <row r="15366" ht="12.75" hidden="1" customHeight="1"/>
    <row r="15367" ht="12.75" hidden="1" customHeight="1"/>
    <row r="15368" ht="12.75" hidden="1" customHeight="1"/>
    <row r="15369" ht="12.75" hidden="1" customHeight="1"/>
    <row r="15370" ht="12.75" hidden="1" customHeight="1"/>
    <row r="15371" ht="12.75" hidden="1" customHeight="1"/>
    <row r="15372" ht="12.75" hidden="1" customHeight="1"/>
    <row r="15373" ht="12.75" hidden="1" customHeight="1"/>
    <row r="15374" ht="12.75" hidden="1" customHeight="1"/>
    <row r="15375" ht="12.75" hidden="1" customHeight="1"/>
    <row r="15376" ht="12.75" hidden="1" customHeight="1"/>
    <row r="15377" ht="12.75" hidden="1" customHeight="1"/>
    <row r="15378" ht="12.75" hidden="1" customHeight="1"/>
    <row r="15379" ht="12.75" hidden="1" customHeight="1"/>
    <row r="15380" ht="12.75" hidden="1" customHeight="1"/>
    <row r="15381" ht="12.75" hidden="1" customHeight="1"/>
    <row r="15382" ht="12.75" hidden="1" customHeight="1"/>
    <row r="15383" ht="12.75" hidden="1" customHeight="1"/>
    <row r="15384" ht="12.75" hidden="1" customHeight="1"/>
    <row r="15385" ht="12.75" hidden="1" customHeight="1"/>
    <row r="15386" ht="12.75" hidden="1" customHeight="1"/>
    <row r="15387" ht="12.75" hidden="1" customHeight="1"/>
    <row r="15388" ht="12.75" hidden="1" customHeight="1"/>
    <row r="15389" ht="12.75" hidden="1" customHeight="1"/>
    <row r="15390" ht="12.75" hidden="1" customHeight="1"/>
    <row r="15391" ht="12.75" hidden="1" customHeight="1"/>
    <row r="15392" ht="12.75" hidden="1" customHeight="1"/>
    <row r="15393" ht="12.75" hidden="1" customHeight="1"/>
    <row r="15394" ht="12.75" hidden="1" customHeight="1"/>
    <row r="15395" ht="12.75" hidden="1" customHeight="1"/>
    <row r="15396" ht="12.75" hidden="1" customHeight="1"/>
    <row r="15397" ht="12.75" hidden="1" customHeight="1"/>
    <row r="15398" ht="12.75" hidden="1" customHeight="1"/>
    <row r="15399" ht="12.75" hidden="1" customHeight="1"/>
    <row r="15400" ht="12.75" hidden="1" customHeight="1"/>
    <row r="15401" ht="12.75" hidden="1" customHeight="1"/>
    <row r="15402" ht="12.75" hidden="1" customHeight="1"/>
    <row r="15403" ht="12.75" hidden="1" customHeight="1"/>
    <row r="15404" ht="12.75" hidden="1" customHeight="1"/>
    <row r="15405" ht="12.75" hidden="1" customHeight="1"/>
    <row r="15406" ht="12.75" hidden="1" customHeight="1"/>
    <row r="15407" ht="12.75" hidden="1" customHeight="1"/>
    <row r="15408" ht="12.75" hidden="1" customHeight="1"/>
    <row r="15409" ht="12.75" hidden="1" customHeight="1"/>
    <row r="15410" ht="12.75" hidden="1" customHeight="1"/>
    <row r="15411" ht="12.75" hidden="1" customHeight="1"/>
    <row r="15412" ht="12.75" hidden="1" customHeight="1"/>
    <row r="15413" ht="12.75" hidden="1" customHeight="1"/>
    <row r="15414" ht="12.75" hidden="1" customHeight="1"/>
    <row r="15415" ht="12.75" hidden="1" customHeight="1"/>
    <row r="15416" ht="12.75" hidden="1" customHeight="1"/>
    <row r="15417" ht="12.75" hidden="1" customHeight="1"/>
    <row r="15418" ht="12.75" hidden="1" customHeight="1"/>
    <row r="15419" ht="12.75" hidden="1" customHeight="1"/>
    <row r="15420" ht="12.75" hidden="1" customHeight="1"/>
    <row r="15421" ht="12.75" hidden="1" customHeight="1"/>
    <row r="15422" ht="12.75" hidden="1" customHeight="1"/>
    <row r="15423" ht="12.75" hidden="1" customHeight="1"/>
    <row r="15424" ht="12.75" hidden="1" customHeight="1"/>
    <row r="15425" ht="12.75" hidden="1" customHeight="1"/>
    <row r="15426" ht="12.75" hidden="1" customHeight="1"/>
    <row r="15427" ht="12.75" hidden="1" customHeight="1"/>
    <row r="15428" ht="12.75" hidden="1" customHeight="1"/>
    <row r="15429" ht="12.75" hidden="1" customHeight="1"/>
    <row r="15430" ht="12.75" hidden="1" customHeight="1"/>
    <row r="15431" ht="12.75" hidden="1" customHeight="1"/>
    <row r="15432" ht="12.75" hidden="1" customHeight="1"/>
    <row r="15433" ht="12.75" hidden="1" customHeight="1"/>
    <row r="15434" ht="12.75" hidden="1" customHeight="1"/>
    <row r="15435" ht="12.75" hidden="1" customHeight="1"/>
    <row r="15436" ht="12.75" hidden="1" customHeight="1"/>
    <row r="15437" ht="12.75" hidden="1" customHeight="1"/>
    <row r="15438" ht="12.75" hidden="1" customHeight="1"/>
    <row r="15439" ht="12.75" hidden="1" customHeight="1"/>
    <row r="15440" ht="12.75" hidden="1" customHeight="1"/>
    <row r="15441" ht="12.75" hidden="1" customHeight="1"/>
    <row r="15442" ht="12.75" hidden="1" customHeight="1"/>
    <row r="15443" ht="12.75" hidden="1" customHeight="1"/>
    <row r="15444" ht="12.75" hidden="1" customHeight="1"/>
    <row r="15445" ht="12.75" hidden="1" customHeight="1"/>
    <row r="15446" ht="12.75" hidden="1" customHeight="1"/>
    <row r="15447" ht="12.75" hidden="1" customHeight="1"/>
    <row r="15448" ht="12.75" hidden="1" customHeight="1"/>
    <row r="15449" ht="12.75" hidden="1" customHeight="1"/>
    <row r="15450" ht="12.75" hidden="1" customHeight="1"/>
    <row r="15451" ht="12.75" hidden="1" customHeight="1"/>
    <row r="15452" ht="12.75" hidden="1" customHeight="1"/>
    <row r="15453" ht="12.75" hidden="1" customHeight="1"/>
    <row r="15454" ht="12.75" hidden="1" customHeight="1"/>
    <row r="15455" ht="12.75" hidden="1" customHeight="1"/>
    <row r="15456" ht="12.75" hidden="1" customHeight="1"/>
    <row r="15457" ht="12.75" hidden="1" customHeight="1"/>
    <row r="15458" ht="12.75" hidden="1" customHeight="1"/>
    <row r="15459" ht="12.75" hidden="1" customHeight="1"/>
    <row r="15460" ht="12.75" hidden="1" customHeight="1"/>
    <row r="15461" ht="12.75" hidden="1" customHeight="1"/>
    <row r="15462" ht="12.75" hidden="1" customHeight="1"/>
    <row r="15463" ht="12.75" hidden="1" customHeight="1"/>
    <row r="15464" ht="12.75" hidden="1" customHeight="1"/>
    <row r="15465" ht="12.75" hidden="1" customHeight="1"/>
    <row r="15466" ht="12.75" hidden="1" customHeight="1"/>
    <row r="15467" ht="12.75" hidden="1" customHeight="1"/>
    <row r="15468" ht="12.75" hidden="1" customHeight="1"/>
    <row r="15469" ht="12.75" hidden="1" customHeight="1"/>
    <row r="15470" ht="12.75" hidden="1" customHeight="1"/>
    <row r="15471" ht="12.75" hidden="1" customHeight="1"/>
    <row r="15472" ht="12.75" hidden="1" customHeight="1"/>
    <row r="15473" ht="12.75" hidden="1" customHeight="1"/>
    <row r="15474" ht="12.75" hidden="1" customHeight="1"/>
    <row r="15475" ht="12.75" hidden="1" customHeight="1"/>
    <row r="15476" ht="12.75" hidden="1" customHeight="1"/>
    <row r="15477" ht="12.75" hidden="1" customHeight="1"/>
    <row r="15478" ht="12.75" hidden="1" customHeight="1"/>
    <row r="15479" ht="12.75" hidden="1" customHeight="1"/>
    <row r="15480" ht="12.75" hidden="1" customHeight="1"/>
    <row r="15481" ht="12.75" hidden="1" customHeight="1"/>
    <row r="15482" ht="12.75" hidden="1" customHeight="1"/>
    <row r="15483" ht="12.75" hidden="1" customHeight="1"/>
    <row r="15484" ht="12.75" hidden="1" customHeight="1"/>
    <row r="15485" ht="12.75" hidden="1" customHeight="1"/>
    <row r="15486" ht="12.75" hidden="1" customHeight="1"/>
    <row r="15487" ht="12.75" hidden="1" customHeight="1"/>
    <row r="15488" ht="12.75" hidden="1" customHeight="1"/>
    <row r="15489" ht="12.75" hidden="1" customHeight="1"/>
    <row r="15490" ht="12.75" hidden="1" customHeight="1"/>
    <row r="15491" ht="12.75" hidden="1" customHeight="1"/>
    <row r="15492" ht="12.75" hidden="1" customHeight="1"/>
    <row r="15493" ht="12.75" hidden="1" customHeight="1"/>
    <row r="15494" ht="12.75" hidden="1" customHeight="1"/>
    <row r="15495" ht="12.75" hidden="1" customHeight="1"/>
    <row r="15496" ht="12.75" hidden="1" customHeight="1"/>
    <row r="15497" ht="12.75" hidden="1" customHeight="1"/>
    <row r="15498" ht="12.75" hidden="1" customHeight="1"/>
    <row r="15499" ht="12.75" hidden="1" customHeight="1"/>
    <row r="15500" ht="12.75" hidden="1" customHeight="1"/>
    <row r="15501" ht="12.75" hidden="1" customHeight="1"/>
    <row r="15502" ht="12.75" hidden="1" customHeight="1"/>
    <row r="15503" ht="12.75" hidden="1" customHeight="1"/>
    <row r="15504" ht="12.75" hidden="1" customHeight="1"/>
    <row r="15505" ht="12.75" hidden="1" customHeight="1"/>
    <row r="15506" ht="12.75" hidden="1" customHeight="1"/>
    <row r="15507" ht="12.75" hidden="1" customHeight="1"/>
    <row r="15508" ht="12.75" hidden="1" customHeight="1"/>
    <row r="15509" ht="12.75" hidden="1" customHeight="1"/>
    <row r="15510" ht="12.75" hidden="1" customHeight="1"/>
    <row r="15511" ht="12.75" hidden="1" customHeight="1"/>
    <row r="15512" ht="12.75" hidden="1" customHeight="1"/>
    <row r="15513" ht="12.75" hidden="1" customHeight="1"/>
    <row r="15514" ht="12.75" hidden="1" customHeight="1"/>
    <row r="15515" ht="12.75" hidden="1" customHeight="1"/>
    <row r="15516" ht="12.75" hidden="1" customHeight="1"/>
    <row r="15517" ht="12.75" hidden="1" customHeight="1"/>
    <row r="15518" ht="12.75" hidden="1" customHeight="1"/>
    <row r="15519" ht="12.75" hidden="1" customHeight="1"/>
    <row r="15520" ht="12.75" hidden="1" customHeight="1"/>
    <row r="15521" ht="12.75" hidden="1" customHeight="1"/>
    <row r="15522" ht="12.75" hidden="1" customHeight="1"/>
    <row r="15523" ht="12.75" hidden="1" customHeight="1"/>
    <row r="15524" ht="12.75" hidden="1" customHeight="1"/>
    <row r="15525" ht="12.75" hidden="1" customHeight="1"/>
    <row r="15526" ht="12.75" hidden="1" customHeight="1"/>
    <row r="15527" ht="12.75" hidden="1" customHeight="1"/>
    <row r="15528" ht="12.75" hidden="1" customHeight="1"/>
    <row r="15529" ht="12.75" hidden="1" customHeight="1"/>
    <row r="15530" ht="12.75" hidden="1" customHeight="1"/>
    <row r="15531" ht="12.75" hidden="1" customHeight="1"/>
    <row r="15532" ht="12.75" hidden="1" customHeight="1"/>
    <row r="15533" ht="12.75" hidden="1" customHeight="1"/>
    <row r="15534" ht="12.75" hidden="1" customHeight="1"/>
    <row r="15535" ht="12.75" hidden="1" customHeight="1"/>
    <row r="15536" ht="12.75" hidden="1" customHeight="1"/>
    <row r="15537" ht="12.75" hidden="1" customHeight="1"/>
    <row r="15538" ht="12.75" hidden="1" customHeight="1"/>
    <row r="15539" ht="12.75" hidden="1" customHeight="1"/>
    <row r="15540" ht="12.75" hidden="1" customHeight="1"/>
    <row r="15541" ht="12.75" hidden="1" customHeight="1"/>
    <row r="15542" ht="12.75" hidden="1" customHeight="1"/>
    <row r="15543" ht="12.75" hidden="1" customHeight="1"/>
    <row r="15544" ht="12.75" hidden="1" customHeight="1"/>
    <row r="15545" ht="12.75" hidden="1" customHeight="1"/>
    <row r="15546" ht="12.75" hidden="1" customHeight="1"/>
    <row r="15547" ht="12.75" hidden="1" customHeight="1"/>
    <row r="15548" ht="12.75" hidden="1" customHeight="1"/>
    <row r="15549" ht="12.75" hidden="1" customHeight="1"/>
    <row r="15550" ht="12.75" hidden="1" customHeight="1"/>
    <row r="15551" ht="12.75" hidden="1" customHeight="1"/>
    <row r="15552" ht="12.75" hidden="1" customHeight="1"/>
    <row r="15553" ht="12.75" hidden="1" customHeight="1"/>
    <row r="15554" ht="12.75" hidden="1" customHeight="1"/>
    <row r="15555" ht="12.75" hidden="1" customHeight="1"/>
    <row r="15556" ht="12.75" hidden="1" customHeight="1"/>
    <row r="15557" ht="12.75" hidden="1" customHeight="1"/>
    <row r="15558" ht="12.75" hidden="1" customHeight="1"/>
    <row r="15559" ht="12.75" hidden="1" customHeight="1"/>
    <row r="15560" ht="12.75" hidden="1" customHeight="1"/>
    <row r="15561" ht="12.75" hidden="1" customHeight="1"/>
    <row r="15562" ht="12.75" hidden="1" customHeight="1"/>
    <row r="15563" ht="12.75" hidden="1" customHeight="1"/>
    <row r="15564" ht="12.75" hidden="1" customHeight="1"/>
    <row r="15565" ht="12.75" hidden="1" customHeight="1"/>
    <row r="15566" ht="12.75" hidden="1" customHeight="1"/>
    <row r="15567" ht="12.75" hidden="1" customHeight="1"/>
    <row r="15568" ht="12.75" hidden="1" customHeight="1"/>
    <row r="15569" ht="12.75" hidden="1" customHeight="1"/>
    <row r="15570" ht="12.75" hidden="1" customHeight="1"/>
    <row r="15571" ht="12.75" hidden="1" customHeight="1"/>
    <row r="15572" ht="12.75" hidden="1" customHeight="1"/>
    <row r="15573" ht="12.75" hidden="1" customHeight="1"/>
    <row r="15574" ht="12.75" hidden="1" customHeight="1"/>
    <row r="15575" ht="12.75" hidden="1" customHeight="1"/>
    <row r="15576" ht="12.75" hidden="1" customHeight="1"/>
    <row r="15577" ht="12.75" hidden="1" customHeight="1"/>
    <row r="15578" ht="12.75" hidden="1" customHeight="1"/>
    <row r="15579" ht="12.75" hidden="1" customHeight="1"/>
    <row r="15580" ht="12.75" hidden="1" customHeight="1"/>
    <row r="15581" ht="12.75" hidden="1" customHeight="1"/>
    <row r="15582" ht="12.75" hidden="1" customHeight="1"/>
    <row r="15583" ht="12.75" hidden="1" customHeight="1"/>
    <row r="15584" ht="12.75" hidden="1" customHeight="1"/>
    <row r="15585" ht="12.75" hidden="1" customHeight="1"/>
    <row r="15586" ht="12.75" hidden="1" customHeight="1"/>
    <row r="15587" ht="12.75" hidden="1" customHeight="1"/>
    <row r="15588" ht="12.75" hidden="1" customHeight="1"/>
    <row r="15589" ht="12.75" hidden="1" customHeight="1"/>
    <row r="15590" ht="12.75" hidden="1" customHeight="1"/>
    <row r="15591" ht="12.75" hidden="1" customHeight="1"/>
    <row r="15592" ht="12.75" hidden="1" customHeight="1"/>
    <row r="15593" ht="12.75" hidden="1" customHeight="1"/>
    <row r="15594" ht="12.75" hidden="1" customHeight="1"/>
    <row r="15595" ht="12.75" hidden="1" customHeight="1"/>
    <row r="15596" ht="12.75" hidden="1" customHeight="1"/>
    <row r="15597" ht="12.75" hidden="1" customHeight="1"/>
    <row r="15598" ht="12.75" hidden="1" customHeight="1"/>
    <row r="15599" ht="12.75" hidden="1" customHeight="1"/>
    <row r="15600" ht="12.75" hidden="1" customHeight="1"/>
    <row r="15601" ht="12.75" hidden="1" customHeight="1"/>
    <row r="15602" ht="12.75" hidden="1" customHeight="1"/>
    <row r="15603" ht="12.75" hidden="1" customHeight="1"/>
    <row r="15604" ht="12.75" hidden="1" customHeight="1"/>
    <row r="15605" ht="12.75" hidden="1" customHeight="1"/>
    <row r="15606" ht="12.75" hidden="1" customHeight="1"/>
    <row r="15607" ht="12.75" hidden="1" customHeight="1"/>
    <row r="15608" ht="12.75" hidden="1" customHeight="1"/>
    <row r="15609" ht="12.75" hidden="1" customHeight="1"/>
    <row r="15610" ht="12.75" hidden="1" customHeight="1"/>
    <row r="15611" ht="12.75" hidden="1" customHeight="1"/>
    <row r="15612" ht="12.75" hidden="1" customHeight="1"/>
    <row r="15613" ht="12.75" hidden="1" customHeight="1"/>
    <row r="15614" ht="12.75" hidden="1" customHeight="1"/>
    <row r="15615" ht="12.75" hidden="1" customHeight="1"/>
    <row r="15616" ht="12.75" hidden="1" customHeight="1"/>
    <row r="15617" ht="12.75" hidden="1" customHeight="1"/>
    <row r="15618" ht="12.75" hidden="1" customHeight="1"/>
    <row r="15619" ht="12.75" hidden="1" customHeight="1"/>
    <row r="15620" ht="12.75" hidden="1" customHeight="1"/>
    <row r="15621" ht="12.75" hidden="1" customHeight="1"/>
    <row r="15622" ht="12.75" hidden="1" customHeight="1"/>
    <row r="15623" ht="12.75" hidden="1" customHeight="1"/>
    <row r="15624" ht="12.75" hidden="1" customHeight="1"/>
    <row r="15625" ht="12.75" hidden="1" customHeight="1"/>
    <row r="15626" ht="12.75" hidden="1" customHeight="1"/>
    <row r="15627" ht="12.75" hidden="1" customHeight="1"/>
    <row r="15628" ht="12.75" hidden="1" customHeight="1"/>
    <row r="15629" ht="12.75" hidden="1" customHeight="1"/>
    <row r="15630" ht="12.75" hidden="1" customHeight="1"/>
    <row r="15631" ht="12.75" hidden="1" customHeight="1"/>
    <row r="15632" ht="12.75" hidden="1" customHeight="1"/>
    <row r="15633" ht="12.75" hidden="1" customHeight="1"/>
    <row r="15634" ht="12.75" hidden="1" customHeight="1"/>
    <row r="15635" ht="12.75" hidden="1" customHeight="1"/>
    <row r="15636" ht="12.75" hidden="1" customHeight="1"/>
    <row r="15637" ht="12.75" hidden="1" customHeight="1"/>
    <row r="15638" ht="12.75" hidden="1" customHeight="1"/>
    <row r="15639" ht="12.75" hidden="1" customHeight="1"/>
    <row r="15640" ht="12.75" hidden="1" customHeight="1"/>
    <row r="15641" ht="12.75" hidden="1" customHeight="1"/>
    <row r="15642" ht="12.75" hidden="1" customHeight="1"/>
    <row r="15643" ht="12.75" hidden="1" customHeight="1"/>
    <row r="15644" ht="12.75" hidden="1" customHeight="1"/>
    <row r="15645" ht="12.75" hidden="1" customHeight="1"/>
    <row r="15646" ht="12.75" hidden="1" customHeight="1"/>
    <row r="15647" ht="12.75" hidden="1" customHeight="1"/>
    <row r="15648" ht="12.75" hidden="1" customHeight="1"/>
    <row r="15649" ht="12.75" hidden="1" customHeight="1"/>
    <row r="15650" ht="12.75" hidden="1" customHeight="1"/>
    <row r="15651" ht="12.75" hidden="1" customHeight="1"/>
    <row r="15652" ht="12.75" hidden="1" customHeight="1"/>
    <row r="15653" ht="12.75" hidden="1" customHeight="1"/>
    <row r="15654" ht="12.75" hidden="1" customHeight="1"/>
    <row r="15655" ht="12.75" hidden="1" customHeight="1"/>
    <row r="15656" ht="12.75" hidden="1" customHeight="1"/>
    <row r="15657" ht="12.75" hidden="1" customHeight="1"/>
    <row r="15658" ht="12.75" hidden="1" customHeight="1"/>
    <row r="15659" ht="12.75" hidden="1" customHeight="1"/>
    <row r="15660" ht="12.75" hidden="1" customHeight="1"/>
    <row r="15661" ht="12.75" hidden="1" customHeight="1"/>
    <row r="15662" ht="12.75" hidden="1" customHeight="1"/>
    <row r="15663" ht="12.75" hidden="1" customHeight="1"/>
    <row r="15664" ht="12.75" hidden="1" customHeight="1"/>
    <row r="15665" ht="12.75" hidden="1" customHeight="1"/>
    <row r="15666" ht="12.75" hidden="1" customHeight="1"/>
    <row r="15667" ht="12.75" hidden="1" customHeight="1"/>
    <row r="15668" ht="12.75" hidden="1" customHeight="1"/>
    <row r="15669" ht="12.75" hidden="1" customHeight="1"/>
    <row r="15670" ht="12.75" hidden="1" customHeight="1"/>
    <row r="15671" ht="12.75" hidden="1" customHeight="1"/>
    <row r="15672" ht="12.75" hidden="1" customHeight="1"/>
    <row r="15673" ht="12.75" hidden="1" customHeight="1"/>
    <row r="15674" ht="12.75" hidden="1" customHeight="1"/>
    <row r="15675" ht="12.75" hidden="1" customHeight="1"/>
    <row r="15676" ht="12.75" hidden="1" customHeight="1"/>
    <row r="15677" ht="12.75" hidden="1" customHeight="1"/>
    <row r="15678" ht="12.75" hidden="1" customHeight="1"/>
    <row r="15679" ht="12.75" hidden="1" customHeight="1"/>
    <row r="15680" ht="12.75" hidden="1" customHeight="1"/>
    <row r="15681" ht="12.75" hidden="1" customHeight="1"/>
    <row r="15682" ht="12.75" hidden="1" customHeight="1"/>
    <row r="15683" ht="12.75" hidden="1" customHeight="1"/>
    <row r="15684" ht="12.75" hidden="1" customHeight="1"/>
    <row r="15685" ht="12.75" hidden="1" customHeight="1"/>
    <row r="15686" ht="12.75" hidden="1" customHeight="1"/>
    <row r="15687" ht="12.75" hidden="1" customHeight="1"/>
    <row r="15688" ht="12.75" hidden="1" customHeight="1"/>
    <row r="15689" ht="12.75" hidden="1" customHeight="1"/>
    <row r="15690" ht="12.75" hidden="1" customHeight="1"/>
    <row r="15691" ht="12.75" hidden="1" customHeight="1"/>
    <row r="15692" ht="12.75" hidden="1" customHeight="1"/>
    <row r="15693" ht="12.75" hidden="1" customHeight="1"/>
    <row r="15694" ht="12.75" hidden="1" customHeight="1"/>
    <row r="15695" ht="12.75" hidden="1" customHeight="1"/>
    <row r="15696" ht="12.75" hidden="1" customHeight="1"/>
    <row r="15697" ht="12.75" hidden="1" customHeight="1"/>
    <row r="15698" ht="12.75" hidden="1" customHeight="1"/>
    <row r="15699" ht="12.75" hidden="1" customHeight="1"/>
    <row r="15700" ht="12.75" hidden="1" customHeight="1"/>
    <row r="15701" ht="12.75" hidden="1" customHeight="1"/>
    <row r="15702" ht="12.75" hidden="1" customHeight="1"/>
    <row r="15703" ht="12.75" hidden="1" customHeight="1"/>
    <row r="15704" ht="12.75" hidden="1" customHeight="1"/>
    <row r="15705" ht="12.75" hidden="1" customHeight="1"/>
    <row r="15706" ht="12.75" hidden="1" customHeight="1"/>
    <row r="15707" ht="12.75" hidden="1" customHeight="1"/>
    <row r="15708" ht="12.75" hidden="1" customHeight="1"/>
    <row r="15709" ht="12.75" hidden="1" customHeight="1"/>
    <row r="15710" ht="12.75" hidden="1" customHeight="1"/>
    <row r="15711" ht="12.75" hidden="1" customHeight="1"/>
    <row r="15712" ht="12.75" hidden="1" customHeight="1"/>
    <row r="15713" ht="12.75" hidden="1" customHeight="1"/>
    <row r="15714" ht="12.75" hidden="1" customHeight="1"/>
    <row r="15715" ht="12.75" hidden="1" customHeight="1"/>
    <row r="15716" ht="12.75" hidden="1" customHeight="1"/>
    <row r="15717" ht="12.75" hidden="1" customHeight="1"/>
    <row r="15718" ht="12.75" hidden="1" customHeight="1"/>
    <row r="15719" ht="12.75" hidden="1" customHeight="1"/>
    <row r="15720" ht="12.75" hidden="1" customHeight="1"/>
    <row r="15721" ht="12.75" hidden="1" customHeight="1"/>
    <row r="15722" ht="12.75" hidden="1" customHeight="1"/>
    <row r="15723" ht="12.75" hidden="1" customHeight="1"/>
    <row r="15724" ht="12.75" hidden="1" customHeight="1"/>
    <row r="15725" ht="12.75" hidden="1" customHeight="1"/>
    <row r="15726" ht="12.75" hidden="1" customHeight="1"/>
    <row r="15727" ht="12.75" hidden="1" customHeight="1"/>
    <row r="15728" ht="12.75" hidden="1" customHeight="1"/>
    <row r="15729" ht="12.75" hidden="1" customHeight="1"/>
    <row r="15730" ht="12.75" hidden="1" customHeight="1"/>
    <row r="15731" ht="12.75" hidden="1" customHeight="1"/>
    <row r="15732" ht="12.75" hidden="1" customHeight="1"/>
    <row r="15733" ht="12.75" hidden="1" customHeight="1"/>
    <row r="15734" ht="12.75" hidden="1" customHeight="1"/>
    <row r="15735" ht="12.75" hidden="1" customHeight="1"/>
    <row r="15736" ht="12.75" hidden="1" customHeight="1"/>
    <row r="15737" ht="12.75" hidden="1" customHeight="1"/>
    <row r="15738" ht="12.75" hidden="1" customHeight="1"/>
    <row r="15739" ht="12.75" hidden="1" customHeight="1"/>
    <row r="15740" ht="12.75" hidden="1" customHeight="1"/>
    <row r="15741" ht="12.75" hidden="1" customHeight="1"/>
    <row r="15742" ht="12.75" hidden="1" customHeight="1"/>
    <row r="15743" ht="12.75" hidden="1" customHeight="1"/>
    <row r="15744" ht="12.75" hidden="1" customHeight="1"/>
    <row r="15745" ht="12.75" hidden="1" customHeight="1"/>
    <row r="15746" ht="12.75" hidden="1" customHeight="1"/>
    <row r="15747" ht="12.75" hidden="1" customHeight="1"/>
    <row r="15748" ht="12.75" hidden="1" customHeight="1"/>
    <row r="15749" ht="12.75" hidden="1" customHeight="1"/>
    <row r="15750" ht="12.75" hidden="1" customHeight="1"/>
    <row r="15751" ht="12.75" hidden="1" customHeight="1"/>
    <row r="15752" ht="12.75" hidden="1" customHeight="1"/>
    <row r="15753" ht="12.75" hidden="1" customHeight="1"/>
    <row r="15754" ht="12.75" hidden="1" customHeight="1"/>
    <row r="15755" ht="12.75" hidden="1" customHeight="1"/>
    <row r="15756" ht="12.75" hidden="1" customHeight="1"/>
    <row r="15757" ht="12.75" hidden="1" customHeight="1"/>
    <row r="15758" ht="12.75" hidden="1" customHeight="1"/>
    <row r="15759" ht="12.75" hidden="1" customHeight="1"/>
    <row r="15760" ht="12.75" hidden="1" customHeight="1"/>
    <row r="15761" ht="12.75" hidden="1" customHeight="1"/>
    <row r="15762" ht="12.75" hidden="1" customHeight="1"/>
    <row r="15763" ht="12.75" hidden="1" customHeight="1"/>
    <row r="15764" ht="12.75" hidden="1" customHeight="1"/>
    <row r="15765" ht="12.75" hidden="1" customHeight="1"/>
    <row r="15766" ht="12.75" hidden="1" customHeight="1"/>
    <row r="15767" ht="12.75" hidden="1" customHeight="1"/>
    <row r="15768" ht="12.75" hidden="1" customHeight="1"/>
    <row r="15769" ht="12.75" hidden="1" customHeight="1"/>
    <row r="15770" ht="12.75" hidden="1" customHeight="1"/>
    <row r="15771" ht="12.75" hidden="1" customHeight="1"/>
    <row r="15772" ht="12.75" hidden="1" customHeight="1"/>
    <row r="15773" ht="12.75" hidden="1" customHeight="1"/>
    <row r="15774" ht="12.75" hidden="1" customHeight="1"/>
    <row r="15775" ht="12.75" hidden="1" customHeight="1"/>
    <row r="15776" ht="12.75" hidden="1" customHeight="1"/>
    <row r="15777" ht="12.75" hidden="1" customHeight="1"/>
    <row r="15778" ht="12.75" hidden="1" customHeight="1"/>
    <row r="15779" ht="12.75" hidden="1" customHeight="1"/>
    <row r="15780" ht="12.75" hidden="1" customHeight="1"/>
    <row r="15781" ht="12.75" hidden="1" customHeight="1"/>
    <row r="15782" ht="12.75" hidden="1" customHeight="1"/>
    <row r="15783" ht="12.75" hidden="1" customHeight="1"/>
    <row r="15784" ht="12.75" hidden="1" customHeight="1"/>
    <row r="15785" ht="12.75" hidden="1" customHeight="1"/>
    <row r="15786" ht="12.75" hidden="1" customHeight="1"/>
    <row r="15787" ht="12.75" hidden="1" customHeight="1"/>
    <row r="15788" ht="12.75" hidden="1" customHeight="1"/>
    <row r="15789" ht="12.75" hidden="1" customHeight="1"/>
    <row r="15790" ht="12.75" hidden="1" customHeight="1"/>
    <row r="15791" ht="12.75" hidden="1" customHeight="1"/>
    <row r="15792" ht="12.75" hidden="1" customHeight="1"/>
    <row r="15793" ht="12.75" hidden="1" customHeight="1"/>
    <row r="15794" ht="12.75" hidden="1" customHeight="1"/>
    <row r="15795" ht="12.75" hidden="1" customHeight="1"/>
    <row r="15796" ht="12.75" hidden="1" customHeight="1"/>
    <row r="15797" ht="12.75" hidden="1" customHeight="1"/>
    <row r="15798" ht="12.75" hidden="1" customHeight="1"/>
    <row r="15799" ht="12.75" hidden="1" customHeight="1"/>
    <row r="15800" ht="12.75" hidden="1" customHeight="1"/>
    <row r="15801" ht="12.75" hidden="1" customHeight="1"/>
    <row r="15802" ht="12.75" hidden="1" customHeight="1"/>
    <row r="15803" ht="12.75" hidden="1" customHeight="1"/>
    <row r="15804" ht="12.75" hidden="1" customHeight="1"/>
    <row r="15805" ht="12.75" hidden="1" customHeight="1"/>
    <row r="15806" ht="12.75" hidden="1" customHeight="1"/>
    <row r="15807" ht="12.75" hidden="1" customHeight="1"/>
    <row r="15808" ht="12.75" hidden="1" customHeight="1"/>
    <row r="15809" ht="12.75" hidden="1" customHeight="1"/>
    <row r="15810" ht="12.75" hidden="1" customHeight="1"/>
    <row r="15811" ht="12.75" hidden="1" customHeight="1"/>
    <row r="15812" ht="12.75" hidden="1" customHeight="1"/>
    <row r="15813" ht="12.75" hidden="1" customHeight="1"/>
    <row r="15814" ht="12.75" hidden="1" customHeight="1"/>
    <row r="15815" ht="12.75" hidden="1" customHeight="1"/>
    <row r="15816" ht="12.75" hidden="1" customHeight="1"/>
    <row r="15817" ht="12.75" hidden="1" customHeight="1"/>
    <row r="15818" ht="12.75" hidden="1" customHeight="1"/>
    <row r="15819" ht="12.75" hidden="1" customHeight="1"/>
    <row r="15820" ht="12.75" hidden="1" customHeight="1"/>
    <row r="15821" ht="12.75" hidden="1" customHeight="1"/>
    <row r="15822" ht="12.75" hidden="1" customHeight="1"/>
    <row r="15823" ht="12.75" hidden="1" customHeight="1"/>
    <row r="15824" ht="12.75" hidden="1" customHeight="1"/>
    <row r="15825" ht="12.75" hidden="1" customHeight="1"/>
    <row r="15826" ht="12.75" hidden="1" customHeight="1"/>
    <row r="15827" ht="12.75" hidden="1" customHeight="1"/>
    <row r="15828" ht="12.75" hidden="1" customHeight="1"/>
    <row r="15829" ht="12.75" hidden="1" customHeight="1"/>
    <row r="15830" ht="12.75" hidden="1" customHeight="1"/>
    <row r="15831" ht="12.75" hidden="1" customHeight="1"/>
    <row r="15832" ht="12.75" hidden="1" customHeight="1"/>
    <row r="15833" ht="12.75" hidden="1" customHeight="1"/>
    <row r="15834" ht="12.75" hidden="1" customHeight="1"/>
    <row r="15835" ht="12.75" hidden="1" customHeight="1"/>
    <row r="15836" ht="12.75" hidden="1" customHeight="1"/>
    <row r="15837" ht="12.75" hidden="1" customHeight="1"/>
    <row r="15838" ht="12.75" hidden="1" customHeight="1"/>
    <row r="15839" ht="12.75" hidden="1" customHeight="1"/>
    <row r="15840" ht="12.75" hidden="1" customHeight="1"/>
    <row r="15841" ht="12.75" hidden="1" customHeight="1"/>
    <row r="15842" ht="12.75" hidden="1" customHeight="1"/>
    <row r="15843" ht="12.75" hidden="1" customHeight="1"/>
    <row r="15844" ht="12.75" hidden="1" customHeight="1"/>
    <row r="15845" ht="12.75" hidden="1" customHeight="1"/>
    <row r="15846" ht="12.75" hidden="1" customHeight="1"/>
    <row r="15847" ht="12.75" hidden="1" customHeight="1"/>
    <row r="15848" ht="12.75" hidden="1" customHeight="1"/>
    <row r="15849" ht="12.75" hidden="1" customHeight="1"/>
    <row r="15850" ht="12.75" hidden="1" customHeight="1"/>
    <row r="15851" ht="12.75" hidden="1" customHeight="1"/>
    <row r="15852" ht="12.75" hidden="1" customHeight="1"/>
    <row r="15853" ht="12.75" hidden="1" customHeight="1"/>
    <row r="15854" ht="12.75" hidden="1" customHeight="1"/>
    <row r="15855" ht="12.75" hidden="1" customHeight="1"/>
    <row r="15856" ht="12.75" hidden="1" customHeight="1"/>
    <row r="15857" ht="12.75" hidden="1" customHeight="1"/>
    <row r="15858" ht="12.75" hidden="1" customHeight="1"/>
    <row r="15859" ht="12.75" hidden="1" customHeight="1"/>
    <row r="15860" ht="12.75" hidden="1" customHeight="1"/>
    <row r="15861" ht="12.75" hidden="1" customHeight="1"/>
    <row r="15862" ht="12.75" hidden="1" customHeight="1"/>
    <row r="15863" ht="12.75" hidden="1" customHeight="1"/>
    <row r="15864" ht="12.75" hidden="1" customHeight="1"/>
    <row r="15865" ht="12.75" hidden="1" customHeight="1"/>
    <row r="15866" ht="12.75" hidden="1" customHeight="1"/>
    <row r="15867" ht="12.75" hidden="1" customHeight="1"/>
    <row r="15868" ht="12.75" hidden="1" customHeight="1"/>
    <row r="15869" ht="12.75" hidden="1" customHeight="1"/>
    <row r="15870" ht="12.75" hidden="1" customHeight="1"/>
    <row r="15871" ht="12.75" hidden="1" customHeight="1"/>
    <row r="15872" ht="12.75" hidden="1" customHeight="1"/>
    <row r="15873" ht="12.75" hidden="1" customHeight="1"/>
    <row r="15874" ht="12.75" hidden="1" customHeight="1"/>
    <row r="15875" ht="12.75" hidden="1" customHeight="1"/>
    <row r="15876" ht="12.75" hidden="1" customHeight="1"/>
    <row r="15877" ht="12.75" hidden="1" customHeight="1"/>
    <row r="15878" ht="12.75" hidden="1" customHeight="1"/>
    <row r="15879" ht="12.75" hidden="1" customHeight="1"/>
    <row r="15880" ht="12.75" hidden="1" customHeight="1"/>
    <row r="15881" ht="12.75" hidden="1" customHeight="1"/>
    <row r="15882" ht="12.75" hidden="1" customHeight="1"/>
    <row r="15883" ht="12.75" hidden="1" customHeight="1"/>
    <row r="15884" ht="12.75" hidden="1" customHeight="1"/>
    <row r="15885" ht="12.75" hidden="1" customHeight="1"/>
    <row r="15886" ht="12.75" hidden="1" customHeight="1"/>
    <row r="15887" ht="12.75" hidden="1" customHeight="1"/>
    <row r="15888" ht="12.75" hidden="1" customHeight="1"/>
    <row r="15889" ht="12.75" hidden="1" customHeight="1"/>
    <row r="15890" ht="12.75" hidden="1" customHeight="1"/>
    <row r="15891" ht="12.75" hidden="1" customHeight="1"/>
    <row r="15892" ht="12.75" hidden="1" customHeight="1"/>
    <row r="15893" ht="12.75" hidden="1" customHeight="1"/>
    <row r="15894" ht="12.75" hidden="1" customHeight="1"/>
    <row r="15895" ht="12.75" hidden="1" customHeight="1"/>
    <row r="15896" ht="12.75" hidden="1" customHeight="1"/>
    <row r="15897" ht="12.75" hidden="1" customHeight="1"/>
    <row r="15898" ht="12.75" hidden="1" customHeight="1"/>
    <row r="15899" ht="12.75" hidden="1" customHeight="1"/>
    <row r="15900" ht="12.75" hidden="1" customHeight="1"/>
    <row r="15901" ht="12.75" hidden="1" customHeight="1"/>
    <row r="15902" ht="12.75" hidden="1" customHeight="1"/>
    <row r="15903" ht="12.75" hidden="1" customHeight="1"/>
    <row r="15904" ht="12.75" hidden="1" customHeight="1"/>
    <row r="15905" ht="12.75" hidden="1" customHeight="1"/>
    <row r="15906" ht="12.75" hidden="1" customHeight="1"/>
    <row r="15907" ht="12.75" hidden="1" customHeight="1"/>
    <row r="15908" ht="12.75" hidden="1" customHeight="1"/>
    <row r="15909" ht="12.75" hidden="1" customHeight="1"/>
    <row r="15910" ht="12.75" hidden="1" customHeight="1"/>
    <row r="15911" ht="12.75" hidden="1" customHeight="1"/>
    <row r="15912" ht="12.75" hidden="1" customHeight="1"/>
    <row r="15913" ht="12.75" hidden="1" customHeight="1"/>
    <row r="15914" ht="12.75" hidden="1" customHeight="1"/>
    <row r="15915" ht="12.75" hidden="1" customHeight="1"/>
    <row r="15916" ht="12.75" hidden="1" customHeight="1"/>
    <row r="15917" ht="12.75" hidden="1" customHeight="1"/>
    <row r="15918" ht="12.75" hidden="1" customHeight="1"/>
    <row r="15919" ht="12.75" hidden="1" customHeight="1"/>
    <row r="15920" ht="12.75" hidden="1" customHeight="1"/>
    <row r="15921" ht="12.75" hidden="1" customHeight="1"/>
    <row r="15922" ht="12.75" hidden="1" customHeight="1"/>
    <row r="15923" ht="12.75" hidden="1" customHeight="1"/>
    <row r="15924" ht="12.75" hidden="1" customHeight="1"/>
    <row r="15925" ht="12.75" hidden="1" customHeight="1"/>
    <row r="15926" ht="12.75" hidden="1" customHeight="1"/>
    <row r="15927" ht="12.75" hidden="1" customHeight="1"/>
    <row r="15928" ht="12.75" hidden="1" customHeight="1"/>
    <row r="15929" ht="12.75" hidden="1" customHeight="1"/>
    <row r="15930" ht="12.75" hidden="1" customHeight="1"/>
    <row r="15931" ht="12.75" hidden="1" customHeight="1"/>
    <row r="15932" ht="12.75" hidden="1" customHeight="1"/>
    <row r="15933" ht="12.75" hidden="1" customHeight="1"/>
    <row r="15934" ht="12.75" hidden="1" customHeight="1"/>
    <row r="15935" ht="12.75" hidden="1" customHeight="1"/>
    <row r="15936" ht="12.75" hidden="1" customHeight="1"/>
    <row r="15937" ht="12.75" hidden="1" customHeight="1"/>
    <row r="15938" ht="12.75" hidden="1" customHeight="1"/>
    <row r="15939" ht="12.75" hidden="1" customHeight="1"/>
    <row r="15940" ht="12.75" hidden="1" customHeight="1"/>
    <row r="15941" ht="12.75" hidden="1" customHeight="1"/>
    <row r="15942" ht="12.75" hidden="1" customHeight="1"/>
    <row r="15943" ht="12.75" hidden="1" customHeight="1"/>
    <row r="15944" ht="12.75" hidden="1" customHeight="1"/>
    <row r="15945" ht="12.75" hidden="1" customHeight="1"/>
    <row r="15946" ht="12.75" hidden="1" customHeight="1"/>
    <row r="15947" ht="12.75" hidden="1" customHeight="1"/>
    <row r="15948" ht="12.75" hidden="1" customHeight="1"/>
    <row r="15949" ht="12.75" hidden="1" customHeight="1"/>
    <row r="15950" ht="12.75" hidden="1" customHeight="1"/>
    <row r="15951" ht="12.75" hidden="1" customHeight="1"/>
    <row r="15952" ht="12.75" hidden="1" customHeight="1"/>
    <row r="15953" ht="12.75" hidden="1" customHeight="1"/>
    <row r="15954" ht="12.75" hidden="1" customHeight="1"/>
    <row r="15955" ht="12.75" hidden="1" customHeight="1"/>
    <row r="15956" ht="12.75" hidden="1" customHeight="1"/>
    <row r="15957" ht="12.75" hidden="1" customHeight="1"/>
    <row r="15958" ht="12.75" hidden="1" customHeight="1"/>
    <row r="15959" ht="12.75" hidden="1" customHeight="1"/>
    <row r="15960" ht="12.75" hidden="1" customHeight="1"/>
    <row r="15961" ht="12.75" hidden="1" customHeight="1"/>
    <row r="15962" ht="12.75" hidden="1" customHeight="1"/>
    <row r="15963" ht="12.75" hidden="1" customHeight="1"/>
    <row r="15964" ht="12.75" hidden="1" customHeight="1"/>
    <row r="15965" ht="12.75" hidden="1" customHeight="1"/>
    <row r="15966" ht="12.75" hidden="1" customHeight="1"/>
    <row r="15967" ht="12.75" hidden="1" customHeight="1"/>
    <row r="15968" ht="12.75" hidden="1" customHeight="1"/>
    <row r="15969" ht="12.75" hidden="1" customHeight="1"/>
    <row r="15970" ht="12.75" hidden="1" customHeight="1"/>
    <row r="15971" ht="12.75" hidden="1" customHeight="1"/>
    <row r="15972" ht="12.75" hidden="1" customHeight="1"/>
    <row r="15973" ht="12.75" hidden="1" customHeight="1"/>
    <row r="15974" ht="12.75" hidden="1" customHeight="1"/>
    <row r="15975" ht="12.75" hidden="1" customHeight="1"/>
    <row r="15976" ht="12.75" hidden="1" customHeight="1"/>
    <row r="15977" ht="12.75" hidden="1" customHeight="1"/>
    <row r="15978" ht="12.75" hidden="1" customHeight="1"/>
    <row r="15979" ht="12.75" hidden="1" customHeight="1"/>
    <row r="15980" ht="12.75" hidden="1" customHeight="1"/>
    <row r="15981" ht="12.75" hidden="1" customHeight="1"/>
    <row r="15982" ht="12.75" hidden="1" customHeight="1"/>
    <row r="15983" ht="12.75" hidden="1" customHeight="1"/>
    <row r="15984" ht="12.75" hidden="1" customHeight="1"/>
    <row r="15985" ht="12.75" hidden="1" customHeight="1"/>
    <row r="15986" ht="12.75" hidden="1" customHeight="1"/>
    <row r="15987" ht="12.75" hidden="1" customHeight="1"/>
    <row r="15988" ht="12.75" hidden="1" customHeight="1"/>
    <row r="15989" ht="12.75" hidden="1" customHeight="1"/>
    <row r="15990" ht="12.75" hidden="1" customHeight="1"/>
    <row r="15991" ht="12.75" hidden="1" customHeight="1"/>
    <row r="15992" ht="12.75" hidden="1" customHeight="1"/>
    <row r="15993" ht="12.75" hidden="1" customHeight="1"/>
    <row r="15994" ht="12.75" hidden="1" customHeight="1"/>
    <row r="15995" ht="12.75" hidden="1" customHeight="1"/>
    <row r="15996" ht="12.75" hidden="1" customHeight="1"/>
    <row r="15997" ht="12.75" hidden="1" customHeight="1"/>
    <row r="15998" ht="12.75" hidden="1" customHeight="1"/>
    <row r="15999" ht="12.75" hidden="1" customHeight="1"/>
    <row r="16000" ht="12.75" hidden="1" customHeight="1"/>
    <row r="16001" ht="12.75" hidden="1" customHeight="1"/>
    <row r="16002" ht="12.75" hidden="1" customHeight="1"/>
    <row r="16003" ht="12.75" hidden="1" customHeight="1"/>
    <row r="16004" ht="12.75" hidden="1" customHeight="1"/>
    <row r="16005" ht="12.75" hidden="1" customHeight="1"/>
    <row r="16006" ht="12.75" hidden="1" customHeight="1"/>
    <row r="16007" ht="12.75" hidden="1" customHeight="1"/>
    <row r="16008" ht="12.75" hidden="1" customHeight="1"/>
    <row r="16009" ht="12.75" hidden="1" customHeight="1"/>
    <row r="16010" ht="12.75" hidden="1" customHeight="1"/>
    <row r="16011" ht="12.75" hidden="1" customHeight="1"/>
    <row r="16012" ht="12.75" hidden="1" customHeight="1"/>
    <row r="16013" ht="12.75" hidden="1" customHeight="1"/>
    <row r="16014" ht="12.75" hidden="1" customHeight="1"/>
    <row r="16015" ht="12.75" hidden="1" customHeight="1"/>
    <row r="16016" ht="12.75" hidden="1" customHeight="1"/>
    <row r="16017" ht="12.75" hidden="1" customHeight="1"/>
    <row r="16018" ht="12.75" hidden="1" customHeight="1"/>
    <row r="16019" ht="12.75" hidden="1" customHeight="1"/>
    <row r="16020" ht="12.75" hidden="1" customHeight="1"/>
    <row r="16021" ht="12.75" hidden="1" customHeight="1"/>
    <row r="16022" ht="12.75" hidden="1" customHeight="1"/>
    <row r="16023" ht="12.75" hidden="1" customHeight="1"/>
    <row r="16024" ht="12.75" hidden="1" customHeight="1"/>
    <row r="16025" ht="12.75" hidden="1" customHeight="1"/>
    <row r="16026" ht="12.75" hidden="1" customHeight="1"/>
    <row r="16027" ht="12.75" hidden="1" customHeight="1"/>
    <row r="16028" ht="12.75" hidden="1" customHeight="1"/>
    <row r="16029" ht="12.75" hidden="1" customHeight="1"/>
    <row r="16030" ht="12.75" hidden="1" customHeight="1"/>
    <row r="16031" ht="12.75" hidden="1" customHeight="1"/>
    <row r="16032" ht="12.75" hidden="1" customHeight="1"/>
    <row r="16033" ht="12.75" hidden="1" customHeight="1"/>
    <row r="16034" ht="12.75" hidden="1" customHeight="1"/>
    <row r="16035" ht="12.75" hidden="1" customHeight="1"/>
    <row r="16036" ht="12.75" hidden="1" customHeight="1"/>
    <row r="16037" ht="12.75" hidden="1" customHeight="1"/>
    <row r="16038" ht="12.75" hidden="1" customHeight="1"/>
    <row r="16039" ht="12.75" hidden="1" customHeight="1"/>
    <row r="16040" ht="12.75" hidden="1" customHeight="1"/>
    <row r="16041" ht="12.75" hidden="1" customHeight="1"/>
    <row r="16042" ht="12.75" hidden="1" customHeight="1"/>
    <row r="16043" ht="12.75" hidden="1" customHeight="1"/>
    <row r="16044" ht="12.75" hidden="1" customHeight="1"/>
    <row r="16045" ht="12.75" hidden="1" customHeight="1"/>
    <row r="16046" ht="12.75" hidden="1" customHeight="1"/>
    <row r="16047" ht="12.75" hidden="1" customHeight="1"/>
    <row r="16048" ht="12.75" hidden="1" customHeight="1"/>
    <row r="16049" ht="12.75" hidden="1" customHeight="1"/>
    <row r="16050" ht="12.75" hidden="1" customHeight="1"/>
    <row r="16051" ht="12.75" hidden="1" customHeight="1"/>
    <row r="16052" ht="12.75" hidden="1" customHeight="1"/>
    <row r="16053" ht="12.75" hidden="1" customHeight="1"/>
    <row r="16054" ht="12.75" hidden="1" customHeight="1"/>
    <row r="16055" ht="12.75" hidden="1" customHeight="1"/>
    <row r="16056" ht="12.75" hidden="1" customHeight="1"/>
    <row r="16057" ht="12.75" hidden="1" customHeight="1"/>
    <row r="16058" ht="12.75" hidden="1" customHeight="1"/>
    <row r="16059" ht="12.75" hidden="1" customHeight="1"/>
    <row r="16060" ht="12.75" hidden="1" customHeight="1"/>
    <row r="16061" ht="12.75" hidden="1" customHeight="1"/>
    <row r="16062" ht="12.75" hidden="1" customHeight="1"/>
    <row r="16063" ht="12.75" hidden="1" customHeight="1"/>
    <row r="16064" ht="12.75" hidden="1" customHeight="1"/>
    <row r="16065" ht="12.75" hidden="1" customHeight="1"/>
    <row r="16066" ht="12.75" hidden="1" customHeight="1"/>
    <row r="16067" ht="12.75" hidden="1" customHeight="1"/>
    <row r="16068" ht="12.75" hidden="1" customHeight="1"/>
    <row r="16069" ht="12.75" hidden="1" customHeight="1"/>
    <row r="16070" ht="12.75" hidden="1" customHeight="1"/>
    <row r="16071" ht="12.75" hidden="1" customHeight="1"/>
    <row r="16072" ht="12.75" hidden="1" customHeight="1"/>
    <row r="16073" ht="12.75" hidden="1" customHeight="1"/>
    <row r="16074" ht="12.75" hidden="1" customHeight="1"/>
    <row r="16075" ht="12.75" hidden="1" customHeight="1"/>
    <row r="16076" ht="12.75" hidden="1" customHeight="1"/>
    <row r="16077" ht="12.75" hidden="1" customHeight="1"/>
    <row r="16078" ht="12.75" hidden="1" customHeight="1"/>
    <row r="16079" ht="12.75" hidden="1" customHeight="1"/>
    <row r="16080" ht="12.75" hidden="1" customHeight="1"/>
    <row r="16081" ht="12.75" hidden="1" customHeight="1"/>
    <row r="16082" ht="12.75" hidden="1" customHeight="1"/>
    <row r="16083" ht="12.75" hidden="1" customHeight="1"/>
    <row r="16084" ht="12.75" hidden="1" customHeight="1"/>
    <row r="16085" ht="12.75" hidden="1" customHeight="1"/>
    <row r="16086" ht="12.75" hidden="1" customHeight="1"/>
    <row r="16087" ht="12.75" hidden="1" customHeight="1"/>
    <row r="16088" ht="12.75" hidden="1" customHeight="1"/>
    <row r="16089" ht="12.75" hidden="1" customHeight="1"/>
    <row r="16090" ht="12.75" hidden="1" customHeight="1"/>
    <row r="16091" ht="12.75" hidden="1" customHeight="1"/>
    <row r="16092" ht="12.75" hidden="1" customHeight="1"/>
    <row r="16093" ht="12.75" hidden="1" customHeight="1"/>
    <row r="16094" ht="12.75" hidden="1" customHeight="1"/>
    <row r="16095" ht="12.75" hidden="1" customHeight="1"/>
    <row r="16096" ht="12.75" hidden="1" customHeight="1"/>
    <row r="16097" ht="12.75" hidden="1" customHeight="1"/>
    <row r="16098" ht="12.75" hidden="1" customHeight="1"/>
    <row r="16099" ht="12.75" hidden="1" customHeight="1"/>
    <row r="16100" ht="12.75" hidden="1" customHeight="1"/>
    <row r="16101" ht="12.75" hidden="1" customHeight="1"/>
    <row r="16102" ht="12.75" hidden="1" customHeight="1"/>
    <row r="16103" ht="12.75" hidden="1" customHeight="1"/>
    <row r="16104" ht="12.75" hidden="1" customHeight="1"/>
    <row r="16105" ht="12.75" hidden="1" customHeight="1"/>
    <row r="16106" ht="12.75" hidden="1" customHeight="1"/>
    <row r="16107" ht="12.75" hidden="1" customHeight="1"/>
    <row r="16108" ht="12.75" hidden="1" customHeight="1"/>
    <row r="16109" ht="12.75" hidden="1" customHeight="1"/>
    <row r="16110" ht="12.75" hidden="1" customHeight="1"/>
    <row r="16111" ht="12.75" hidden="1" customHeight="1"/>
    <row r="16112" ht="12.75" hidden="1" customHeight="1"/>
    <row r="16113" ht="12.75" hidden="1" customHeight="1"/>
    <row r="16114" ht="12.75" hidden="1" customHeight="1"/>
    <row r="16115" ht="12.75" hidden="1" customHeight="1"/>
    <row r="16116" ht="12.75" hidden="1" customHeight="1"/>
    <row r="16117" ht="12.75" hidden="1" customHeight="1"/>
    <row r="16118" ht="12.75" hidden="1" customHeight="1"/>
    <row r="16119" ht="12.75" hidden="1" customHeight="1"/>
    <row r="16120" ht="12.75" hidden="1" customHeight="1"/>
    <row r="16121" ht="12.75" hidden="1" customHeight="1"/>
    <row r="16122" ht="12.75" hidden="1" customHeight="1"/>
    <row r="16123" ht="12.75" hidden="1" customHeight="1"/>
    <row r="16124" ht="12.75" hidden="1" customHeight="1"/>
    <row r="16125" ht="12.75" hidden="1" customHeight="1"/>
    <row r="16126" ht="12.75" hidden="1" customHeight="1"/>
    <row r="16127" ht="12.75" hidden="1" customHeight="1"/>
    <row r="16128" ht="12.75" hidden="1" customHeight="1"/>
    <row r="16129" ht="12.75" hidden="1" customHeight="1"/>
    <row r="16130" ht="12.75" hidden="1" customHeight="1"/>
    <row r="16131" ht="12.75" hidden="1" customHeight="1"/>
    <row r="16132" ht="12.75" hidden="1" customHeight="1"/>
    <row r="16133" ht="12.75" hidden="1" customHeight="1"/>
    <row r="16134" ht="12.75" hidden="1" customHeight="1"/>
    <row r="16135" ht="12.75" hidden="1" customHeight="1"/>
    <row r="16136" ht="12.75" hidden="1" customHeight="1"/>
    <row r="16137" ht="12.75" hidden="1" customHeight="1"/>
    <row r="16138" ht="12.75" hidden="1" customHeight="1"/>
    <row r="16139" ht="12.75" hidden="1" customHeight="1"/>
    <row r="16140" ht="12.75" hidden="1" customHeight="1"/>
    <row r="16141" ht="12.75" hidden="1" customHeight="1"/>
    <row r="16142" ht="12.75" hidden="1" customHeight="1"/>
    <row r="16143" ht="12.75" hidden="1" customHeight="1"/>
    <row r="16144" ht="12.75" hidden="1" customHeight="1"/>
    <row r="16145" ht="12.75" hidden="1" customHeight="1"/>
    <row r="16146" ht="12.75" hidden="1" customHeight="1"/>
    <row r="16147" ht="12.75" hidden="1" customHeight="1"/>
    <row r="16148" ht="12.75" hidden="1" customHeight="1"/>
    <row r="16149" ht="12.75" hidden="1" customHeight="1"/>
    <row r="16150" ht="12.75" hidden="1" customHeight="1"/>
    <row r="16151" ht="12.75" hidden="1" customHeight="1"/>
    <row r="16152" ht="12.75" hidden="1" customHeight="1"/>
    <row r="16153" ht="12.75" hidden="1" customHeight="1"/>
    <row r="16154" ht="12.75" hidden="1" customHeight="1"/>
    <row r="16155" ht="12.75" hidden="1" customHeight="1"/>
    <row r="16156" ht="12.75" hidden="1" customHeight="1"/>
    <row r="16157" ht="12.75" hidden="1" customHeight="1"/>
    <row r="16158" ht="12.75" hidden="1" customHeight="1"/>
    <row r="16159" ht="12.75" hidden="1" customHeight="1"/>
    <row r="16160" ht="12.75" hidden="1" customHeight="1"/>
    <row r="16161" ht="12.75" hidden="1" customHeight="1"/>
    <row r="16162" ht="12.75" hidden="1" customHeight="1"/>
    <row r="16163" ht="12.75" hidden="1" customHeight="1"/>
    <row r="16164" ht="12.75" hidden="1" customHeight="1"/>
    <row r="16165" ht="12.75" hidden="1" customHeight="1"/>
    <row r="16166" ht="12.75" hidden="1" customHeight="1"/>
    <row r="16167" ht="12.75" hidden="1" customHeight="1"/>
    <row r="16168" ht="12.75" hidden="1" customHeight="1"/>
    <row r="16169" ht="12.75" hidden="1" customHeight="1"/>
    <row r="16170" ht="12.75" hidden="1" customHeight="1"/>
    <row r="16171" ht="12.75" hidden="1" customHeight="1"/>
    <row r="16172" ht="12.75" hidden="1" customHeight="1"/>
    <row r="16173" ht="12.75" hidden="1" customHeight="1"/>
    <row r="16174" ht="12.75" hidden="1" customHeight="1"/>
    <row r="16175" ht="12.75" hidden="1" customHeight="1"/>
    <row r="16176" ht="12.75" hidden="1" customHeight="1"/>
    <row r="16177" ht="12.75" hidden="1" customHeight="1"/>
    <row r="16178" ht="12.75" hidden="1" customHeight="1"/>
    <row r="16179" ht="12.75" hidden="1" customHeight="1"/>
    <row r="16180" ht="12.75" hidden="1" customHeight="1"/>
    <row r="16181" ht="12.75" hidden="1" customHeight="1"/>
    <row r="16182" ht="12.75" hidden="1" customHeight="1"/>
    <row r="16183" ht="12.75" hidden="1" customHeight="1"/>
    <row r="16184" ht="12.75" hidden="1" customHeight="1"/>
    <row r="16185" ht="12.75" hidden="1" customHeight="1"/>
    <row r="16186" ht="12.75" hidden="1" customHeight="1"/>
    <row r="16187" ht="12.75" hidden="1" customHeight="1"/>
    <row r="16188" ht="12.75" hidden="1" customHeight="1"/>
    <row r="16189" ht="12.75" hidden="1" customHeight="1"/>
    <row r="16190" ht="12.75" hidden="1" customHeight="1"/>
    <row r="16191" ht="12.75" hidden="1" customHeight="1"/>
    <row r="16192" ht="12.75" hidden="1" customHeight="1"/>
    <row r="16193" ht="12.75" hidden="1" customHeight="1"/>
    <row r="16194" ht="12.75" hidden="1" customHeight="1"/>
    <row r="16195" ht="12.75" hidden="1" customHeight="1"/>
    <row r="16196" ht="12.75" hidden="1" customHeight="1"/>
    <row r="16197" ht="12.75" hidden="1" customHeight="1"/>
    <row r="16198" ht="12.75" hidden="1" customHeight="1"/>
    <row r="16199" ht="12.75" hidden="1" customHeight="1"/>
    <row r="16200" ht="12.75" hidden="1" customHeight="1"/>
    <row r="16201" ht="12.75" hidden="1" customHeight="1"/>
    <row r="16202" ht="12.75" hidden="1" customHeight="1"/>
    <row r="16203" ht="12.75" hidden="1" customHeight="1"/>
    <row r="16204" ht="12.75" hidden="1" customHeight="1"/>
    <row r="16205" ht="12.75" hidden="1" customHeight="1"/>
    <row r="16206" ht="12.75" hidden="1" customHeight="1"/>
    <row r="16207" ht="12.75" hidden="1" customHeight="1"/>
    <row r="16208" ht="12.75" hidden="1" customHeight="1"/>
    <row r="16209" ht="12.75" hidden="1" customHeight="1"/>
    <row r="16210" ht="12.75" hidden="1" customHeight="1"/>
    <row r="16211" ht="12.75" hidden="1" customHeight="1"/>
    <row r="16212" ht="12.75" hidden="1" customHeight="1"/>
    <row r="16213" ht="12.75" hidden="1" customHeight="1"/>
    <row r="16214" ht="12.75" hidden="1" customHeight="1"/>
    <row r="16215" ht="12.75" hidden="1" customHeight="1"/>
    <row r="16216" ht="12.75" hidden="1" customHeight="1"/>
    <row r="16217" ht="12.75" hidden="1" customHeight="1"/>
    <row r="16218" ht="12.75" hidden="1" customHeight="1"/>
    <row r="16219" ht="12.75" hidden="1" customHeight="1"/>
    <row r="16220" ht="12.75" hidden="1" customHeight="1"/>
    <row r="16221" ht="12.75" hidden="1" customHeight="1"/>
    <row r="16222" ht="12.75" hidden="1" customHeight="1"/>
    <row r="16223" ht="12.75" hidden="1" customHeight="1"/>
    <row r="16224" ht="12.75" hidden="1" customHeight="1"/>
    <row r="16225" ht="12.75" hidden="1" customHeight="1"/>
    <row r="16226" ht="12.75" hidden="1" customHeight="1"/>
    <row r="16227" ht="12.75" hidden="1" customHeight="1"/>
    <row r="16228" ht="12.75" hidden="1" customHeight="1"/>
    <row r="16229" ht="12.75" hidden="1" customHeight="1"/>
    <row r="16230" ht="12.75" hidden="1" customHeight="1"/>
    <row r="16231" ht="12.75" hidden="1" customHeight="1"/>
    <row r="16232" ht="12.75" hidden="1" customHeight="1"/>
    <row r="16233" ht="12.75" hidden="1" customHeight="1"/>
    <row r="16234" ht="12.75" hidden="1" customHeight="1"/>
    <row r="16235" ht="12.75" hidden="1" customHeight="1"/>
    <row r="16236" ht="12.75" hidden="1" customHeight="1"/>
    <row r="16237" ht="12.75" hidden="1" customHeight="1"/>
    <row r="16238" ht="12.75" hidden="1" customHeight="1"/>
    <row r="16239" ht="12.75" hidden="1" customHeight="1"/>
    <row r="16240" ht="12.75" hidden="1" customHeight="1"/>
    <row r="16241" ht="12.75" hidden="1" customHeight="1"/>
    <row r="16242" ht="12.75" hidden="1" customHeight="1"/>
    <row r="16243" ht="12.75" hidden="1" customHeight="1"/>
    <row r="16244" ht="12.75" hidden="1" customHeight="1"/>
    <row r="16245" ht="12.75" hidden="1" customHeight="1"/>
    <row r="16246" ht="12.75" hidden="1" customHeight="1"/>
    <row r="16247" ht="12.75" hidden="1" customHeight="1"/>
    <row r="16248" ht="12.75" hidden="1" customHeight="1"/>
    <row r="16249" ht="12.75" hidden="1" customHeight="1"/>
    <row r="16250" ht="12.75" hidden="1" customHeight="1"/>
    <row r="16251" ht="12.75" hidden="1" customHeight="1"/>
    <row r="16252" ht="12.75" hidden="1" customHeight="1"/>
    <row r="16253" ht="12.75" hidden="1" customHeight="1"/>
    <row r="16254" ht="12.75" hidden="1" customHeight="1"/>
    <row r="16255" ht="12.75" hidden="1" customHeight="1"/>
    <row r="16256" ht="12.75" hidden="1" customHeight="1"/>
    <row r="16257" ht="12.75" hidden="1" customHeight="1"/>
    <row r="16258" ht="12.75" hidden="1" customHeight="1"/>
    <row r="16259" ht="12.75" hidden="1" customHeight="1"/>
    <row r="16260" ht="12.75" hidden="1" customHeight="1"/>
    <row r="16261" ht="12.75" hidden="1" customHeight="1"/>
    <row r="16262" ht="12.75" hidden="1" customHeight="1"/>
    <row r="16263" ht="12.75" hidden="1" customHeight="1"/>
    <row r="16264" ht="12.75" hidden="1" customHeight="1"/>
    <row r="16265" ht="12.75" hidden="1" customHeight="1"/>
    <row r="16266" ht="12.75" hidden="1" customHeight="1"/>
    <row r="16267" ht="12.75" hidden="1" customHeight="1"/>
    <row r="16268" ht="12.75" hidden="1" customHeight="1"/>
    <row r="16269" ht="12.75" hidden="1" customHeight="1"/>
    <row r="16270" ht="12.75" hidden="1" customHeight="1"/>
    <row r="16271" ht="12.75" hidden="1" customHeight="1"/>
    <row r="16272" ht="12.75" hidden="1" customHeight="1"/>
    <row r="16273" ht="12.75" hidden="1" customHeight="1"/>
    <row r="16274" ht="12.75" hidden="1" customHeight="1"/>
    <row r="16275" ht="12.75" hidden="1" customHeight="1"/>
    <row r="16276" ht="12.75" hidden="1" customHeight="1"/>
    <row r="16277" ht="12.75" hidden="1" customHeight="1"/>
    <row r="16278" ht="12.75" hidden="1" customHeight="1"/>
    <row r="16279" ht="12.75" hidden="1" customHeight="1"/>
    <row r="16280" ht="12.75" hidden="1" customHeight="1"/>
    <row r="16281" ht="12.75" hidden="1" customHeight="1"/>
    <row r="16282" ht="12.75" hidden="1" customHeight="1"/>
    <row r="16283" ht="12.75" hidden="1" customHeight="1"/>
    <row r="16284" ht="12.75" hidden="1" customHeight="1"/>
    <row r="16285" ht="12.75" hidden="1" customHeight="1"/>
    <row r="16286" ht="12.75" hidden="1" customHeight="1"/>
    <row r="16287" ht="12.75" hidden="1" customHeight="1"/>
    <row r="16288" ht="12.75" hidden="1" customHeight="1"/>
    <row r="16289" ht="12.75" hidden="1" customHeight="1"/>
    <row r="16290" ht="12.75" hidden="1" customHeight="1"/>
    <row r="16291" ht="12.75" hidden="1" customHeight="1"/>
    <row r="16292" ht="12.75" hidden="1" customHeight="1"/>
    <row r="16293" ht="12.75" hidden="1" customHeight="1"/>
    <row r="16294" ht="12.75" hidden="1" customHeight="1"/>
    <row r="16295" ht="12.75" hidden="1" customHeight="1"/>
    <row r="16296" ht="12.75" hidden="1" customHeight="1"/>
    <row r="16297" ht="12.75" hidden="1" customHeight="1"/>
    <row r="16298" ht="12.75" hidden="1" customHeight="1"/>
    <row r="16299" ht="12.75" hidden="1" customHeight="1"/>
    <row r="16300" ht="12.75" hidden="1" customHeight="1"/>
    <row r="16301" ht="12.75" hidden="1" customHeight="1"/>
    <row r="16302" ht="12.75" hidden="1" customHeight="1"/>
    <row r="16303" ht="12.75" hidden="1" customHeight="1"/>
    <row r="16304" ht="12.75" hidden="1" customHeight="1"/>
    <row r="16305" ht="12.75" hidden="1" customHeight="1"/>
    <row r="16306" ht="12.75" hidden="1" customHeight="1"/>
    <row r="16307" ht="12.75" hidden="1" customHeight="1"/>
    <row r="16308" ht="12.75" hidden="1" customHeight="1"/>
    <row r="16309" ht="12.75" hidden="1" customHeight="1"/>
    <row r="16310" ht="12.75" hidden="1" customHeight="1"/>
    <row r="16311" ht="12.75" hidden="1" customHeight="1"/>
    <row r="16312" ht="12.75" hidden="1" customHeight="1"/>
    <row r="16313" ht="12.75" hidden="1" customHeight="1"/>
    <row r="16314" ht="12.75" hidden="1" customHeight="1"/>
    <row r="16315" ht="12.75" hidden="1" customHeight="1"/>
    <row r="16316" ht="12.75" hidden="1" customHeight="1"/>
    <row r="16317" ht="12.75" hidden="1" customHeight="1"/>
    <row r="16318" ht="12.75" hidden="1" customHeight="1"/>
    <row r="16319" ht="12.75" hidden="1" customHeight="1"/>
    <row r="16320" ht="12.75" hidden="1" customHeight="1"/>
    <row r="16321" ht="12.75" hidden="1" customHeight="1"/>
    <row r="16322" ht="12.75" hidden="1" customHeight="1"/>
    <row r="16323" ht="12.75" hidden="1" customHeight="1"/>
    <row r="16324" ht="12.75" hidden="1" customHeight="1"/>
    <row r="16325" ht="12.75" hidden="1" customHeight="1"/>
    <row r="16326" ht="12.75" hidden="1" customHeight="1"/>
    <row r="16327" ht="12.75" hidden="1" customHeight="1"/>
    <row r="16328" ht="12.75" hidden="1" customHeight="1"/>
    <row r="16329" ht="12.75" hidden="1" customHeight="1"/>
    <row r="16330" ht="12.75" hidden="1" customHeight="1"/>
    <row r="16331" ht="12.75" hidden="1" customHeight="1"/>
    <row r="16332" ht="12.75" hidden="1" customHeight="1"/>
    <row r="16333" ht="12.75" hidden="1" customHeight="1"/>
    <row r="16334" ht="12.75" hidden="1" customHeight="1"/>
    <row r="16335" ht="12.75" hidden="1" customHeight="1"/>
    <row r="16336" ht="12.75" hidden="1" customHeight="1"/>
    <row r="16337" ht="12.75" hidden="1" customHeight="1"/>
    <row r="16338" ht="12.75" hidden="1" customHeight="1"/>
    <row r="16339" ht="12.75" hidden="1" customHeight="1"/>
    <row r="16340" ht="12.75" hidden="1" customHeight="1"/>
    <row r="16341" ht="12.75" hidden="1" customHeight="1"/>
    <row r="16342" ht="12.75" hidden="1" customHeight="1"/>
    <row r="16343" ht="12.75" hidden="1" customHeight="1"/>
    <row r="16344" ht="12.75" hidden="1" customHeight="1"/>
    <row r="16345" ht="12.75" hidden="1" customHeight="1"/>
    <row r="16346" ht="12.75" hidden="1" customHeight="1"/>
    <row r="16347" ht="12.75" hidden="1" customHeight="1"/>
    <row r="16348" ht="12.75" hidden="1" customHeight="1"/>
    <row r="16349" ht="12.75" hidden="1" customHeight="1"/>
    <row r="16350" ht="12.75" hidden="1" customHeight="1"/>
    <row r="16351" ht="12.75" hidden="1" customHeight="1"/>
    <row r="16352" ht="12.75" hidden="1" customHeight="1"/>
    <row r="16353" ht="12.75" hidden="1" customHeight="1"/>
    <row r="16354" ht="12.75" hidden="1" customHeight="1"/>
    <row r="16355" ht="12.75" hidden="1" customHeight="1"/>
    <row r="16356" ht="12.75" hidden="1" customHeight="1"/>
    <row r="16357" ht="12.75" hidden="1" customHeight="1"/>
    <row r="16358" ht="12.75" hidden="1" customHeight="1"/>
    <row r="16359" ht="12.75" hidden="1" customHeight="1"/>
    <row r="16360" ht="12.75" hidden="1" customHeight="1"/>
    <row r="16361" ht="12.75" hidden="1" customHeight="1"/>
    <row r="16362" ht="12.75" hidden="1" customHeight="1"/>
    <row r="16363" ht="12.75" hidden="1" customHeight="1"/>
    <row r="16364" ht="12.75" hidden="1" customHeight="1"/>
    <row r="16365" ht="12.75" hidden="1" customHeight="1"/>
    <row r="16366" ht="12.75" hidden="1" customHeight="1"/>
    <row r="16367" ht="12.75" hidden="1" customHeight="1"/>
    <row r="16368" ht="12.75" hidden="1" customHeight="1"/>
    <row r="16369" ht="12.75" hidden="1" customHeight="1"/>
    <row r="16370" ht="12.75" hidden="1" customHeight="1"/>
    <row r="16371" ht="12.75" hidden="1" customHeight="1"/>
    <row r="16372" ht="12.75" hidden="1" customHeight="1"/>
    <row r="16373" ht="12.75" hidden="1" customHeight="1"/>
    <row r="16374" ht="12.75" hidden="1" customHeight="1"/>
    <row r="16375" ht="12.75" hidden="1" customHeight="1"/>
    <row r="16376" ht="12.75" hidden="1" customHeight="1"/>
    <row r="16377" ht="12.75" hidden="1" customHeight="1"/>
    <row r="16378" ht="12.75" hidden="1" customHeight="1"/>
    <row r="16379" ht="12.75" hidden="1" customHeight="1"/>
    <row r="16380" ht="12.75" hidden="1" customHeight="1"/>
    <row r="16381" ht="12.75" hidden="1" customHeight="1"/>
    <row r="16382" ht="12.75" hidden="1" customHeight="1"/>
    <row r="16383" ht="12.75" hidden="1" customHeight="1"/>
    <row r="16384" ht="12.75" hidden="1" customHeight="1"/>
    <row r="16385" ht="12.75" hidden="1" customHeight="1"/>
    <row r="16386" ht="12.75" hidden="1" customHeight="1"/>
    <row r="16387" ht="12.75" hidden="1" customHeight="1"/>
    <row r="16388" ht="12.75" hidden="1" customHeight="1"/>
    <row r="16389" ht="12.75" hidden="1" customHeight="1"/>
    <row r="16390" ht="12.75" hidden="1" customHeight="1"/>
    <row r="16391" ht="12.75" hidden="1" customHeight="1"/>
    <row r="16392" ht="12.75" hidden="1" customHeight="1"/>
    <row r="16393" ht="12.75" hidden="1" customHeight="1"/>
    <row r="16394" ht="12.75" hidden="1" customHeight="1"/>
    <row r="16395" ht="12.75" hidden="1" customHeight="1"/>
    <row r="16396" ht="12.75" hidden="1" customHeight="1"/>
    <row r="16397" ht="12.75" hidden="1" customHeight="1"/>
    <row r="16398" ht="12.75" hidden="1" customHeight="1"/>
    <row r="16399" ht="12.75" hidden="1" customHeight="1"/>
    <row r="16400" ht="12.75" hidden="1" customHeight="1"/>
    <row r="16401" ht="12.75" hidden="1" customHeight="1"/>
    <row r="16402" ht="12.75" hidden="1" customHeight="1"/>
    <row r="16403" ht="12.75" hidden="1" customHeight="1"/>
    <row r="16404" ht="12.75" hidden="1" customHeight="1"/>
    <row r="16405" ht="12.75" hidden="1" customHeight="1"/>
    <row r="16406" ht="12.75" hidden="1" customHeight="1"/>
    <row r="16407" ht="12.75" hidden="1" customHeight="1"/>
    <row r="16408" ht="12.75" hidden="1" customHeight="1"/>
    <row r="16409" ht="12.75" hidden="1" customHeight="1"/>
    <row r="16410" ht="12.75" hidden="1" customHeight="1"/>
    <row r="16411" ht="12.75" hidden="1" customHeight="1"/>
    <row r="16412" ht="12.75" hidden="1" customHeight="1"/>
    <row r="16413" ht="12.75" hidden="1" customHeight="1"/>
    <row r="16414" ht="12.75" hidden="1" customHeight="1"/>
    <row r="16415" ht="12.75" hidden="1" customHeight="1"/>
    <row r="16416" ht="12.75" hidden="1" customHeight="1"/>
    <row r="16417" ht="12.75" hidden="1" customHeight="1"/>
    <row r="16418" ht="12.75" hidden="1" customHeight="1"/>
    <row r="16419" ht="12.75" hidden="1" customHeight="1"/>
    <row r="16420" ht="12.75" hidden="1" customHeight="1"/>
    <row r="16421" ht="12.75" hidden="1" customHeight="1"/>
    <row r="16422" ht="12.75" hidden="1" customHeight="1"/>
    <row r="16423" ht="12.75" hidden="1" customHeight="1"/>
    <row r="16424" ht="12.75" hidden="1" customHeight="1"/>
    <row r="16425" ht="12.75" hidden="1" customHeight="1"/>
    <row r="16426" ht="12.75" hidden="1" customHeight="1"/>
    <row r="16427" ht="12.75" hidden="1" customHeight="1"/>
    <row r="16428" ht="12.75" hidden="1" customHeight="1"/>
    <row r="16429" ht="12.75" hidden="1" customHeight="1"/>
    <row r="16430" ht="12.75" hidden="1" customHeight="1"/>
    <row r="16431" ht="12.75" hidden="1" customHeight="1"/>
    <row r="16432" ht="12.75" hidden="1" customHeight="1"/>
    <row r="16433" ht="12.75" hidden="1" customHeight="1"/>
    <row r="16434" ht="12.75" hidden="1" customHeight="1"/>
    <row r="16435" ht="12.75" hidden="1" customHeight="1"/>
    <row r="16436" ht="12.75" hidden="1" customHeight="1"/>
    <row r="16437" ht="12.75" hidden="1" customHeight="1"/>
    <row r="16438" ht="12.75" hidden="1" customHeight="1"/>
    <row r="16439" ht="12.75" hidden="1" customHeight="1"/>
    <row r="16440" ht="12.75" hidden="1" customHeight="1"/>
    <row r="16441" ht="12.75" hidden="1" customHeight="1"/>
    <row r="16442" ht="12.75" hidden="1" customHeight="1"/>
    <row r="16443" ht="12.75" hidden="1" customHeight="1"/>
    <row r="16444" ht="12.75" hidden="1" customHeight="1"/>
    <row r="16445" ht="12.75" hidden="1" customHeight="1"/>
    <row r="16446" ht="12.75" hidden="1" customHeight="1"/>
    <row r="16447" ht="12.75" hidden="1" customHeight="1"/>
    <row r="16448" ht="12.75" hidden="1" customHeight="1"/>
    <row r="16449" ht="12.75" hidden="1" customHeight="1"/>
    <row r="16450" ht="12.75" hidden="1" customHeight="1"/>
    <row r="16451" ht="12.75" hidden="1" customHeight="1"/>
    <row r="16452" ht="12.75" hidden="1" customHeight="1"/>
    <row r="16453" ht="12.75" hidden="1" customHeight="1"/>
    <row r="16454" ht="12.75" hidden="1" customHeight="1"/>
    <row r="16455" ht="12.75" hidden="1" customHeight="1"/>
    <row r="16456" ht="12.75" hidden="1" customHeight="1"/>
    <row r="16457" ht="12.75" hidden="1" customHeight="1"/>
    <row r="16458" ht="12.75" hidden="1" customHeight="1"/>
    <row r="16459" ht="12.75" hidden="1" customHeight="1"/>
    <row r="16460" ht="12.75" hidden="1" customHeight="1"/>
    <row r="16461" ht="12.75" hidden="1" customHeight="1"/>
    <row r="16462" ht="12.75" hidden="1" customHeight="1"/>
    <row r="16463" ht="12.75" hidden="1" customHeight="1"/>
    <row r="16464" ht="12.75" hidden="1" customHeight="1"/>
    <row r="16465" ht="12.75" hidden="1" customHeight="1"/>
    <row r="16466" ht="12.75" hidden="1" customHeight="1"/>
    <row r="16467" ht="12.75" hidden="1" customHeight="1"/>
    <row r="16468" ht="12.75" hidden="1" customHeight="1"/>
    <row r="16469" ht="12.75" hidden="1" customHeight="1"/>
    <row r="16470" ht="12.75" hidden="1" customHeight="1"/>
    <row r="16471" ht="12.75" hidden="1" customHeight="1"/>
    <row r="16472" ht="12.75" hidden="1" customHeight="1"/>
    <row r="16473" ht="12.75" hidden="1" customHeight="1"/>
    <row r="16474" ht="12.75" hidden="1" customHeight="1"/>
    <row r="16475" ht="12.75" hidden="1" customHeight="1"/>
    <row r="16476" ht="12.75" hidden="1" customHeight="1"/>
    <row r="16477" ht="12.75" hidden="1" customHeight="1"/>
    <row r="16478" ht="12.75" hidden="1" customHeight="1"/>
    <row r="16479" ht="12.75" hidden="1" customHeight="1"/>
    <row r="16480" ht="12.75" hidden="1" customHeight="1"/>
    <row r="16481" ht="12.75" hidden="1" customHeight="1"/>
    <row r="16482" ht="12.75" hidden="1" customHeight="1"/>
    <row r="16483" ht="12.75" hidden="1" customHeight="1"/>
    <row r="16484" ht="12.75" hidden="1" customHeight="1"/>
    <row r="16485" ht="12.75" hidden="1" customHeight="1"/>
    <row r="16486" ht="12.75" hidden="1" customHeight="1"/>
    <row r="16487" ht="12.75" hidden="1" customHeight="1"/>
    <row r="16488" ht="12.75" hidden="1" customHeight="1"/>
    <row r="16489" ht="12.75" hidden="1" customHeight="1"/>
    <row r="16490" ht="12.75" hidden="1" customHeight="1"/>
    <row r="16491" ht="12.75" hidden="1" customHeight="1"/>
    <row r="16492" ht="12.75" hidden="1" customHeight="1"/>
    <row r="16493" ht="12.75" hidden="1" customHeight="1"/>
    <row r="16494" ht="12.75" hidden="1" customHeight="1"/>
    <row r="16495" ht="12.75" hidden="1" customHeight="1"/>
    <row r="16496" ht="12.75" hidden="1" customHeight="1"/>
    <row r="16497" ht="12.75" hidden="1" customHeight="1"/>
    <row r="16498" ht="12.75" hidden="1" customHeight="1"/>
    <row r="16499" ht="12.75" hidden="1" customHeight="1"/>
    <row r="16500" ht="12.75" hidden="1" customHeight="1"/>
    <row r="16501" ht="12.75" hidden="1" customHeight="1"/>
    <row r="16502" ht="12.75" hidden="1" customHeight="1"/>
    <row r="16503" ht="12.75" hidden="1" customHeight="1"/>
    <row r="16504" ht="12.75" hidden="1" customHeight="1"/>
    <row r="16505" ht="12.75" hidden="1" customHeight="1"/>
    <row r="16506" ht="12.75" hidden="1" customHeight="1"/>
    <row r="16507" ht="12.75" hidden="1" customHeight="1"/>
    <row r="16508" ht="12.75" hidden="1" customHeight="1"/>
    <row r="16509" ht="12.75" hidden="1" customHeight="1"/>
    <row r="16510" ht="12.75" hidden="1" customHeight="1"/>
    <row r="16511" ht="12.75" hidden="1" customHeight="1"/>
    <row r="16512" ht="12.75" hidden="1" customHeight="1"/>
    <row r="16513" ht="12.75" hidden="1" customHeight="1"/>
    <row r="16514" ht="12.75" hidden="1" customHeight="1"/>
    <row r="16515" ht="12.75" hidden="1" customHeight="1"/>
    <row r="16516" ht="12.75" hidden="1" customHeight="1"/>
    <row r="16517" ht="12.75" hidden="1" customHeight="1"/>
    <row r="16518" ht="12.75" hidden="1" customHeight="1"/>
    <row r="16519" ht="12.75" hidden="1" customHeight="1"/>
    <row r="16520" ht="12.75" hidden="1" customHeight="1"/>
    <row r="16521" ht="12.75" hidden="1" customHeight="1"/>
    <row r="16522" ht="12.75" hidden="1" customHeight="1"/>
    <row r="16523" ht="12.75" hidden="1" customHeight="1"/>
    <row r="16524" ht="12.75" hidden="1" customHeight="1"/>
    <row r="16525" ht="12.75" hidden="1" customHeight="1"/>
    <row r="16526" ht="12.75" hidden="1" customHeight="1"/>
    <row r="16527" ht="12.75" hidden="1" customHeight="1"/>
    <row r="16528" ht="12.75" hidden="1" customHeight="1"/>
    <row r="16529" ht="12.75" hidden="1" customHeight="1"/>
    <row r="16530" ht="12.75" hidden="1" customHeight="1"/>
    <row r="16531" ht="12.75" hidden="1" customHeight="1"/>
    <row r="16532" ht="12.75" hidden="1" customHeight="1"/>
    <row r="16533" ht="12.75" hidden="1" customHeight="1"/>
    <row r="16534" ht="12.75" hidden="1" customHeight="1"/>
    <row r="16535" ht="12.75" hidden="1" customHeight="1"/>
    <row r="16536" ht="12.75" hidden="1" customHeight="1"/>
    <row r="16537" ht="12.75" hidden="1" customHeight="1"/>
    <row r="16538" ht="12.75" hidden="1" customHeight="1"/>
    <row r="16539" ht="12.75" hidden="1" customHeight="1"/>
    <row r="16540" ht="12.75" hidden="1" customHeight="1"/>
    <row r="16541" ht="12.75" hidden="1" customHeight="1"/>
    <row r="16542" ht="12.75" hidden="1" customHeight="1"/>
    <row r="16543" ht="12.75" hidden="1" customHeight="1"/>
    <row r="16544" ht="12.75" hidden="1" customHeight="1"/>
    <row r="16545" ht="12.75" hidden="1" customHeight="1"/>
    <row r="16546" ht="12.75" hidden="1" customHeight="1"/>
    <row r="16547" ht="12.75" hidden="1" customHeight="1"/>
    <row r="16548" ht="12.75" hidden="1" customHeight="1"/>
    <row r="16549" ht="12.75" hidden="1" customHeight="1"/>
    <row r="16550" ht="12.75" hidden="1" customHeight="1"/>
    <row r="16551" ht="12.75" hidden="1" customHeight="1"/>
    <row r="16552" ht="12.75" hidden="1" customHeight="1"/>
    <row r="16553" ht="12.75" hidden="1" customHeight="1"/>
    <row r="16554" ht="12.75" hidden="1" customHeight="1"/>
    <row r="16555" ht="12.75" hidden="1" customHeight="1"/>
    <row r="16556" ht="12.75" hidden="1" customHeight="1"/>
    <row r="16557" ht="12.75" hidden="1" customHeight="1"/>
    <row r="16558" ht="12.75" hidden="1" customHeight="1"/>
    <row r="16559" ht="12.75" hidden="1" customHeight="1"/>
    <row r="16560" ht="12.75" hidden="1" customHeight="1"/>
    <row r="16561" ht="12.75" hidden="1" customHeight="1"/>
    <row r="16562" ht="12.75" hidden="1" customHeight="1"/>
    <row r="16563" ht="12.75" hidden="1" customHeight="1"/>
    <row r="16564" ht="12.75" hidden="1" customHeight="1"/>
    <row r="16565" ht="12.75" hidden="1" customHeight="1"/>
    <row r="16566" ht="12.75" hidden="1" customHeight="1"/>
    <row r="16567" ht="12.75" hidden="1" customHeight="1"/>
    <row r="16568" ht="12.75" hidden="1" customHeight="1"/>
    <row r="16569" ht="12.75" hidden="1" customHeight="1"/>
    <row r="16570" ht="12.75" hidden="1" customHeight="1"/>
    <row r="16571" ht="12.75" hidden="1" customHeight="1"/>
    <row r="16572" ht="12.75" hidden="1" customHeight="1"/>
    <row r="16573" ht="12.75" hidden="1" customHeight="1"/>
    <row r="16574" ht="12.75" hidden="1" customHeight="1"/>
    <row r="16575" ht="12.75" hidden="1" customHeight="1"/>
    <row r="16576" ht="12.75" hidden="1" customHeight="1"/>
    <row r="16577" ht="12.75" hidden="1" customHeight="1"/>
    <row r="16578" ht="12.75" hidden="1" customHeight="1"/>
    <row r="16579" ht="12.75" hidden="1" customHeight="1"/>
    <row r="16580" ht="12.75" hidden="1" customHeight="1"/>
    <row r="16581" ht="12.75" hidden="1" customHeight="1"/>
    <row r="16582" ht="12.75" hidden="1" customHeight="1"/>
    <row r="16583" ht="12.75" hidden="1" customHeight="1"/>
    <row r="16584" ht="12.75" hidden="1" customHeight="1"/>
    <row r="16585" ht="12.75" hidden="1" customHeight="1"/>
    <row r="16586" ht="12.75" hidden="1" customHeight="1"/>
    <row r="16587" ht="12.75" hidden="1" customHeight="1"/>
    <row r="16588" ht="12.75" hidden="1" customHeight="1"/>
    <row r="16589" ht="12.75" hidden="1" customHeight="1"/>
    <row r="16590" ht="12.75" hidden="1" customHeight="1"/>
    <row r="16591" ht="12.75" hidden="1" customHeight="1"/>
    <row r="16592" ht="12.75" hidden="1" customHeight="1"/>
    <row r="16593" ht="12.75" hidden="1" customHeight="1"/>
    <row r="16594" ht="12.75" hidden="1" customHeight="1"/>
    <row r="16595" ht="12.75" hidden="1" customHeight="1"/>
    <row r="16596" ht="12.75" hidden="1" customHeight="1"/>
    <row r="16597" ht="12.75" hidden="1" customHeight="1"/>
    <row r="16598" ht="12.75" hidden="1" customHeight="1"/>
    <row r="16599" ht="12.75" hidden="1" customHeight="1"/>
    <row r="16600" ht="12.75" hidden="1" customHeight="1"/>
    <row r="16601" ht="12.75" hidden="1" customHeight="1"/>
    <row r="16602" ht="12.75" hidden="1" customHeight="1"/>
    <row r="16603" ht="12.75" hidden="1" customHeight="1"/>
    <row r="16604" ht="12.75" hidden="1" customHeight="1"/>
    <row r="16605" ht="12.75" hidden="1" customHeight="1"/>
    <row r="16606" ht="12.75" hidden="1" customHeight="1"/>
    <row r="16607" ht="12.75" hidden="1" customHeight="1"/>
    <row r="16608" ht="12.75" hidden="1" customHeight="1"/>
    <row r="16609" ht="12.75" hidden="1" customHeight="1"/>
    <row r="16610" ht="12.75" hidden="1" customHeight="1"/>
    <row r="16611" ht="12.75" hidden="1" customHeight="1"/>
    <row r="16612" ht="12.75" hidden="1" customHeight="1"/>
    <row r="16613" ht="12.75" hidden="1" customHeight="1"/>
    <row r="16614" ht="12.75" hidden="1" customHeight="1"/>
    <row r="16615" ht="12.75" hidden="1" customHeight="1"/>
    <row r="16616" ht="12.75" hidden="1" customHeight="1"/>
    <row r="16617" ht="12.75" hidden="1" customHeight="1"/>
    <row r="16618" ht="12.75" hidden="1" customHeight="1"/>
    <row r="16619" ht="12.75" hidden="1" customHeight="1"/>
    <row r="16620" ht="12.75" hidden="1" customHeight="1"/>
    <row r="16621" ht="12.75" hidden="1" customHeight="1"/>
    <row r="16622" ht="12.75" hidden="1" customHeight="1"/>
    <row r="16623" ht="12.75" hidden="1" customHeight="1"/>
    <row r="16624" ht="12.75" hidden="1" customHeight="1"/>
    <row r="16625" ht="12.75" hidden="1" customHeight="1"/>
    <row r="16626" ht="12.75" hidden="1" customHeight="1"/>
    <row r="16627" ht="12.75" hidden="1" customHeight="1"/>
    <row r="16628" ht="12.75" hidden="1" customHeight="1"/>
    <row r="16629" ht="12.75" hidden="1" customHeight="1"/>
    <row r="16630" ht="12.75" hidden="1" customHeight="1"/>
    <row r="16631" ht="12.75" hidden="1" customHeight="1"/>
    <row r="16632" ht="12.75" hidden="1" customHeight="1"/>
    <row r="16633" ht="12.75" hidden="1" customHeight="1"/>
    <row r="16634" ht="12.75" hidden="1" customHeight="1"/>
    <row r="16635" ht="12.75" hidden="1" customHeight="1"/>
    <row r="16636" ht="12.75" hidden="1" customHeight="1"/>
    <row r="16637" ht="12.75" hidden="1" customHeight="1"/>
    <row r="16638" ht="12.75" hidden="1" customHeight="1"/>
    <row r="16639" ht="12.75" hidden="1" customHeight="1"/>
    <row r="16640" ht="12.75" hidden="1" customHeight="1"/>
    <row r="16641" ht="12.75" hidden="1" customHeight="1"/>
    <row r="16642" ht="12.75" hidden="1" customHeight="1"/>
    <row r="16643" ht="12.75" hidden="1" customHeight="1"/>
    <row r="16644" ht="12.75" hidden="1" customHeight="1"/>
    <row r="16645" ht="12.75" hidden="1" customHeight="1"/>
    <row r="16646" ht="12.75" hidden="1" customHeight="1"/>
    <row r="16647" ht="12.75" hidden="1" customHeight="1"/>
    <row r="16648" ht="12.75" hidden="1" customHeight="1"/>
    <row r="16649" ht="12.75" hidden="1" customHeight="1"/>
    <row r="16650" ht="12.75" hidden="1" customHeight="1"/>
    <row r="16651" ht="12.75" hidden="1" customHeight="1"/>
    <row r="16652" ht="12.75" hidden="1" customHeight="1"/>
    <row r="16653" ht="12.75" hidden="1" customHeight="1"/>
    <row r="16654" ht="12.75" hidden="1" customHeight="1"/>
    <row r="16655" ht="12.75" hidden="1" customHeight="1"/>
    <row r="16656" ht="12.75" hidden="1" customHeight="1"/>
    <row r="16657" ht="12.75" hidden="1" customHeight="1"/>
    <row r="16658" ht="12.75" hidden="1" customHeight="1"/>
    <row r="16659" ht="12.75" hidden="1" customHeight="1"/>
    <row r="16660" ht="12.75" hidden="1" customHeight="1"/>
    <row r="16661" ht="12.75" hidden="1" customHeight="1"/>
    <row r="16662" ht="12.75" hidden="1" customHeight="1"/>
    <row r="16663" ht="12.75" hidden="1" customHeight="1"/>
    <row r="16664" ht="12.75" hidden="1" customHeight="1"/>
    <row r="16665" ht="12.75" hidden="1" customHeight="1"/>
    <row r="16666" ht="12.75" hidden="1" customHeight="1"/>
    <row r="16667" ht="12.75" hidden="1" customHeight="1"/>
    <row r="16668" ht="12.75" hidden="1" customHeight="1"/>
    <row r="16669" ht="12.75" hidden="1" customHeight="1"/>
    <row r="16670" ht="12.75" hidden="1" customHeight="1"/>
    <row r="16671" ht="12.75" hidden="1" customHeight="1"/>
    <row r="16672" ht="12.75" hidden="1" customHeight="1"/>
    <row r="16673" ht="12.75" hidden="1" customHeight="1"/>
    <row r="16674" ht="12.75" hidden="1" customHeight="1"/>
    <row r="16675" ht="12.75" hidden="1" customHeight="1"/>
    <row r="16676" ht="12.75" hidden="1" customHeight="1"/>
    <row r="16677" ht="12.75" hidden="1" customHeight="1"/>
    <row r="16678" ht="12.75" hidden="1" customHeight="1"/>
    <row r="16679" ht="12.75" hidden="1" customHeight="1"/>
    <row r="16680" ht="12.75" hidden="1" customHeight="1"/>
    <row r="16681" ht="12.75" hidden="1" customHeight="1"/>
    <row r="16682" ht="12.75" hidden="1" customHeight="1"/>
    <row r="16683" ht="12.75" hidden="1" customHeight="1"/>
    <row r="16684" ht="12.75" hidden="1" customHeight="1"/>
    <row r="16685" ht="12.75" hidden="1" customHeight="1"/>
    <row r="16686" ht="12.75" hidden="1" customHeight="1"/>
    <row r="16687" ht="12.75" hidden="1" customHeight="1"/>
    <row r="16688" ht="12.75" hidden="1" customHeight="1"/>
    <row r="16689" ht="12.75" hidden="1" customHeight="1"/>
    <row r="16690" ht="12.75" hidden="1" customHeight="1"/>
    <row r="16691" ht="12.75" hidden="1" customHeight="1"/>
    <row r="16692" ht="12.75" hidden="1" customHeight="1"/>
    <row r="16693" ht="12.75" hidden="1" customHeight="1"/>
    <row r="16694" ht="12.75" hidden="1" customHeight="1"/>
    <row r="16695" ht="12.75" hidden="1" customHeight="1"/>
    <row r="16696" ht="12.75" hidden="1" customHeight="1"/>
    <row r="16697" ht="12.75" hidden="1" customHeight="1"/>
    <row r="16698" ht="12.75" hidden="1" customHeight="1"/>
    <row r="16699" ht="12.75" hidden="1" customHeight="1"/>
    <row r="16700" ht="12.75" hidden="1" customHeight="1"/>
    <row r="16701" ht="12.75" hidden="1" customHeight="1"/>
    <row r="16702" ht="12.75" hidden="1" customHeight="1"/>
    <row r="16703" ht="12.75" hidden="1" customHeight="1"/>
    <row r="16704" ht="12.75" hidden="1" customHeight="1"/>
    <row r="16705" ht="12.75" hidden="1" customHeight="1"/>
    <row r="16706" ht="12.75" hidden="1" customHeight="1"/>
    <row r="16707" ht="12.75" hidden="1" customHeight="1"/>
    <row r="16708" ht="12.75" hidden="1" customHeight="1"/>
    <row r="16709" ht="12.75" hidden="1" customHeight="1"/>
    <row r="16710" ht="12.75" hidden="1" customHeight="1"/>
    <row r="16711" ht="12.75" hidden="1" customHeight="1"/>
    <row r="16712" ht="12.75" hidden="1" customHeight="1"/>
    <row r="16713" ht="12.75" hidden="1" customHeight="1"/>
    <row r="16714" ht="12.75" hidden="1" customHeight="1"/>
    <row r="16715" ht="12.75" hidden="1" customHeight="1"/>
    <row r="16716" ht="12.75" hidden="1" customHeight="1"/>
    <row r="16717" ht="12.75" hidden="1" customHeight="1"/>
    <row r="16718" ht="12.75" hidden="1" customHeight="1"/>
    <row r="16719" ht="12.75" hidden="1" customHeight="1"/>
    <row r="16720" ht="12.75" hidden="1" customHeight="1"/>
    <row r="16721" ht="12.75" hidden="1" customHeight="1"/>
    <row r="16722" ht="12.75" hidden="1" customHeight="1"/>
    <row r="16723" ht="12.75" hidden="1" customHeight="1"/>
    <row r="16724" ht="12.75" hidden="1" customHeight="1"/>
    <row r="16725" ht="12.75" hidden="1" customHeight="1"/>
    <row r="16726" ht="12.75" hidden="1" customHeight="1"/>
    <row r="16727" ht="12.75" hidden="1" customHeight="1"/>
    <row r="16728" ht="12.75" hidden="1" customHeight="1"/>
    <row r="16729" ht="12.75" hidden="1" customHeight="1"/>
    <row r="16730" ht="12.75" hidden="1" customHeight="1"/>
    <row r="16731" ht="12.75" hidden="1" customHeight="1"/>
    <row r="16732" ht="12.75" hidden="1" customHeight="1"/>
    <row r="16733" ht="12.75" hidden="1" customHeight="1"/>
    <row r="16734" ht="12.75" hidden="1" customHeight="1"/>
    <row r="16735" ht="12.75" hidden="1" customHeight="1"/>
    <row r="16736" ht="12.75" hidden="1" customHeight="1"/>
    <row r="16737" ht="12.75" hidden="1" customHeight="1"/>
    <row r="16738" ht="12.75" hidden="1" customHeight="1"/>
    <row r="16739" ht="12.75" hidden="1" customHeight="1"/>
    <row r="16740" ht="12.75" hidden="1" customHeight="1"/>
    <row r="16741" ht="12.75" hidden="1" customHeight="1"/>
    <row r="16742" ht="12.75" hidden="1" customHeight="1"/>
    <row r="16743" ht="12.75" hidden="1" customHeight="1"/>
    <row r="16744" ht="12.75" hidden="1" customHeight="1"/>
    <row r="16745" ht="12.75" hidden="1" customHeight="1"/>
    <row r="16746" ht="12.75" hidden="1" customHeight="1"/>
    <row r="16747" ht="12.75" hidden="1" customHeight="1"/>
    <row r="16748" ht="12.75" hidden="1" customHeight="1"/>
    <row r="16749" ht="12.75" hidden="1" customHeight="1"/>
    <row r="16750" ht="12.75" hidden="1" customHeight="1"/>
    <row r="16751" ht="12.75" hidden="1" customHeight="1"/>
    <row r="16752" ht="12.75" hidden="1" customHeight="1"/>
    <row r="16753" ht="12.75" hidden="1" customHeight="1"/>
    <row r="16754" ht="12.75" hidden="1" customHeight="1"/>
    <row r="16755" ht="12.75" hidden="1" customHeight="1"/>
    <row r="16756" ht="12.75" hidden="1" customHeight="1"/>
    <row r="16757" ht="12.75" hidden="1" customHeight="1"/>
    <row r="16758" ht="12.75" hidden="1" customHeight="1"/>
    <row r="16759" ht="12.75" hidden="1" customHeight="1"/>
    <row r="16760" ht="12.75" hidden="1" customHeight="1"/>
    <row r="16761" ht="12.75" hidden="1" customHeight="1"/>
    <row r="16762" ht="12.75" hidden="1" customHeight="1"/>
    <row r="16763" ht="12.75" hidden="1" customHeight="1"/>
    <row r="16764" ht="12.75" hidden="1" customHeight="1"/>
    <row r="16765" ht="12.75" hidden="1" customHeight="1"/>
    <row r="16766" ht="12.75" hidden="1" customHeight="1"/>
    <row r="16767" ht="12.75" hidden="1" customHeight="1"/>
    <row r="16768" ht="12.75" hidden="1" customHeight="1"/>
    <row r="16769" ht="12.75" hidden="1" customHeight="1"/>
    <row r="16770" ht="12.75" hidden="1" customHeight="1"/>
    <row r="16771" ht="12.75" hidden="1" customHeight="1"/>
    <row r="16772" ht="12.75" hidden="1" customHeight="1"/>
    <row r="16773" ht="12.75" hidden="1" customHeight="1"/>
    <row r="16774" ht="12.75" hidden="1" customHeight="1"/>
    <row r="16775" ht="12.75" hidden="1" customHeight="1"/>
    <row r="16776" ht="12.75" hidden="1" customHeight="1"/>
    <row r="16777" ht="12.75" hidden="1" customHeight="1"/>
    <row r="16778" ht="12.75" hidden="1" customHeight="1"/>
    <row r="16779" ht="12.75" hidden="1" customHeight="1"/>
    <row r="16780" ht="12.75" hidden="1" customHeight="1"/>
    <row r="16781" ht="12.75" hidden="1" customHeight="1"/>
    <row r="16782" ht="12.75" hidden="1" customHeight="1"/>
    <row r="16783" ht="12.75" hidden="1" customHeight="1"/>
    <row r="16784" ht="12.75" hidden="1" customHeight="1"/>
    <row r="16785" ht="12.75" hidden="1" customHeight="1"/>
    <row r="16786" ht="12.75" hidden="1" customHeight="1"/>
    <row r="16787" ht="12.75" hidden="1" customHeight="1"/>
    <row r="16788" ht="12.75" hidden="1" customHeight="1"/>
    <row r="16789" ht="12.75" hidden="1" customHeight="1"/>
    <row r="16790" ht="12.75" hidden="1" customHeight="1"/>
    <row r="16791" ht="12.75" hidden="1" customHeight="1"/>
    <row r="16792" ht="12.75" hidden="1" customHeight="1"/>
    <row r="16793" ht="12.75" hidden="1" customHeight="1"/>
    <row r="16794" ht="12.75" hidden="1" customHeight="1"/>
    <row r="16795" ht="12.75" hidden="1" customHeight="1"/>
    <row r="16796" ht="12.75" hidden="1" customHeight="1"/>
    <row r="16797" ht="12.75" hidden="1" customHeight="1"/>
    <row r="16798" ht="12.75" hidden="1" customHeight="1"/>
    <row r="16799" ht="12.75" hidden="1" customHeight="1"/>
    <row r="16800" ht="12.75" hidden="1" customHeight="1"/>
    <row r="16801" ht="12.75" hidden="1" customHeight="1"/>
    <row r="16802" ht="12.75" hidden="1" customHeight="1"/>
    <row r="16803" ht="12.75" hidden="1" customHeight="1"/>
    <row r="16804" ht="12.75" hidden="1" customHeight="1"/>
    <row r="16805" ht="12.75" hidden="1" customHeight="1"/>
    <row r="16806" ht="12.75" hidden="1" customHeight="1"/>
    <row r="16807" ht="12.75" hidden="1" customHeight="1"/>
    <row r="16808" ht="12.75" hidden="1" customHeight="1"/>
    <row r="16809" ht="12.75" hidden="1" customHeight="1"/>
    <row r="16810" ht="12.75" hidden="1" customHeight="1"/>
    <row r="16811" ht="12.75" hidden="1" customHeight="1"/>
    <row r="16812" ht="12.75" hidden="1" customHeight="1"/>
    <row r="16813" ht="12.75" hidden="1" customHeight="1"/>
    <row r="16814" ht="12.75" hidden="1" customHeight="1"/>
    <row r="16815" ht="12.75" hidden="1" customHeight="1"/>
    <row r="16816" ht="12.75" hidden="1" customHeight="1"/>
    <row r="16817" ht="12.75" hidden="1" customHeight="1"/>
    <row r="16818" ht="12.75" hidden="1" customHeight="1"/>
    <row r="16819" ht="12.75" hidden="1" customHeight="1"/>
    <row r="16820" ht="12.75" hidden="1" customHeight="1"/>
    <row r="16821" ht="12.75" hidden="1" customHeight="1"/>
    <row r="16822" ht="12.75" hidden="1" customHeight="1"/>
    <row r="16823" ht="12.75" hidden="1" customHeight="1"/>
    <row r="16824" ht="12.75" hidden="1" customHeight="1"/>
    <row r="16825" ht="12.75" hidden="1" customHeight="1"/>
    <row r="16826" ht="12.75" hidden="1" customHeight="1"/>
    <row r="16827" ht="12.75" hidden="1" customHeight="1"/>
    <row r="16828" ht="12.75" hidden="1" customHeight="1"/>
    <row r="16829" ht="12.75" hidden="1" customHeight="1"/>
    <row r="16830" ht="12.75" hidden="1" customHeight="1"/>
    <row r="16831" ht="12.75" hidden="1" customHeight="1"/>
    <row r="16832" ht="12.75" hidden="1" customHeight="1"/>
    <row r="16833" ht="12.75" hidden="1" customHeight="1"/>
    <row r="16834" ht="12.75" hidden="1" customHeight="1"/>
    <row r="16835" ht="12.75" hidden="1" customHeight="1"/>
    <row r="16836" ht="12.75" hidden="1" customHeight="1"/>
    <row r="16837" ht="12.75" hidden="1" customHeight="1"/>
    <row r="16838" ht="12.75" hidden="1" customHeight="1"/>
    <row r="16839" ht="12.75" hidden="1" customHeight="1"/>
    <row r="16840" ht="12.75" hidden="1" customHeight="1"/>
    <row r="16841" ht="12.75" hidden="1" customHeight="1"/>
    <row r="16842" ht="12.75" hidden="1" customHeight="1"/>
    <row r="16843" ht="12.75" hidden="1" customHeight="1"/>
    <row r="16844" ht="12.75" hidden="1" customHeight="1"/>
    <row r="16845" ht="12.75" hidden="1" customHeight="1"/>
    <row r="16846" ht="12.75" hidden="1" customHeight="1"/>
    <row r="16847" ht="12.75" hidden="1" customHeight="1"/>
    <row r="16848" ht="12.75" hidden="1" customHeight="1"/>
    <row r="16849" ht="12.75" hidden="1" customHeight="1"/>
    <row r="16850" ht="12.75" hidden="1" customHeight="1"/>
    <row r="16851" ht="12.75" hidden="1" customHeight="1"/>
    <row r="16852" ht="12.75" hidden="1" customHeight="1"/>
    <row r="16853" ht="12.75" hidden="1" customHeight="1"/>
    <row r="16854" ht="12.75" hidden="1" customHeight="1"/>
    <row r="16855" ht="12.75" hidden="1" customHeight="1"/>
    <row r="16856" ht="12.75" hidden="1" customHeight="1"/>
    <row r="16857" ht="12.75" hidden="1" customHeight="1"/>
    <row r="16858" ht="12.75" hidden="1" customHeight="1"/>
    <row r="16859" ht="12.75" hidden="1" customHeight="1"/>
    <row r="16860" ht="12.75" hidden="1" customHeight="1"/>
    <row r="16861" ht="12.75" hidden="1" customHeight="1"/>
    <row r="16862" ht="12.75" hidden="1" customHeight="1"/>
    <row r="16863" ht="12.75" hidden="1" customHeight="1"/>
    <row r="16864" ht="12.75" hidden="1" customHeight="1"/>
    <row r="16865" ht="12.75" hidden="1" customHeight="1"/>
    <row r="16866" ht="12.75" hidden="1" customHeight="1"/>
    <row r="16867" ht="12.75" hidden="1" customHeight="1"/>
    <row r="16868" ht="12.75" hidden="1" customHeight="1"/>
    <row r="16869" ht="12.75" hidden="1" customHeight="1"/>
    <row r="16870" ht="12.75" hidden="1" customHeight="1"/>
    <row r="16871" ht="12.75" hidden="1" customHeight="1"/>
    <row r="16872" ht="12.75" hidden="1" customHeight="1"/>
    <row r="16873" ht="12.75" hidden="1" customHeight="1"/>
    <row r="16874" ht="12.75" hidden="1" customHeight="1"/>
    <row r="16875" ht="12.75" hidden="1" customHeight="1"/>
    <row r="16876" ht="12.75" hidden="1" customHeight="1"/>
    <row r="16877" ht="12.75" hidden="1" customHeight="1"/>
    <row r="16878" ht="12.75" hidden="1" customHeight="1"/>
    <row r="16879" ht="12.75" hidden="1" customHeight="1"/>
    <row r="16880" ht="12.75" hidden="1" customHeight="1"/>
    <row r="16881" ht="12.75" hidden="1" customHeight="1"/>
    <row r="16882" ht="12.75" hidden="1" customHeight="1"/>
    <row r="16883" ht="12.75" hidden="1" customHeight="1"/>
    <row r="16884" ht="12.75" hidden="1" customHeight="1"/>
    <row r="16885" ht="12.75" hidden="1" customHeight="1"/>
    <row r="16886" ht="12.75" hidden="1" customHeight="1"/>
    <row r="16887" ht="12.75" hidden="1" customHeight="1"/>
    <row r="16888" ht="12.75" hidden="1" customHeight="1"/>
    <row r="16889" ht="12.75" hidden="1" customHeight="1"/>
    <row r="16890" ht="12.75" hidden="1" customHeight="1"/>
    <row r="16891" ht="12.75" hidden="1" customHeight="1"/>
    <row r="16892" ht="12.75" hidden="1" customHeight="1"/>
    <row r="16893" ht="12.75" hidden="1" customHeight="1"/>
    <row r="16894" ht="12.75" hidden="1" customHeight="1"/>
    <row r="16895" ht="12.75" hidden="1" customHeight="1"/>
    <row r="16896" ht="12.75" hidden="1" customHeight="1"/>
    <row r="16897" ht="12.75" hidden="1" customHeight="1"/>
    <row r="16898" ht="12.75" hidden="1" customHeight="1"/>
    <row r="16899" ht="12.75" hidden="1" customHeight="1"/>
    <row r="16900" ht="12.75" hidden="1" customHeight="1"/>
    <row r="16901" ht="12.75" hidden="1" customHeight="1"/>
    <row r="16902" ht="12.75" hidden="1" customHeight="1"/>
    <row r="16903" ht="12.75" hidden="1" customHeight="1"/>
    <row r="16904" ht="12.75" hidden="1" customHeight="1"/>
    <row r="16905" ht="12.75" hidden="1" customHeight="1"/>
    <row r="16906" ht="12.75" hidden="1" customHeight="1"/>
    <row r="16907" ht="12.75" hidden="1" customHeight="1"/>
    <row r="16908" ht="12.75" hidden="1" customHeight="1"/>
    <row r="16909" ht="12.75" hidden="1" customHeight="1"/>
    <row r="16910" ht="12.75" hidden="1" customHeight="1"/>
    <row r="16911" ht="12.75" hidden="1" customHeight="1"/>
    <row r="16912" ht="12.75" hidden="1" customHeight="1"/>
    <row r="16913" ht="12.75" hidden="1" customHeight="1"/>
    <row r="16914" ht="12.75" hidden="1" customHeight="1"/>
    <row r="16915" ht="12.75" hidden="1" customHeight="1"/>
    <row r="16916" ht="12.75" hidden="1" customHeight="1"/>
    <row r="16917" ht="12.75" hidden="1" customHeight="1"/>
    <row r="16918" ht="12.75" hidden="1" customHeight="1"/>
    <row r="16919" ht="12.75" hidden="1" customHeight="1"/>
    <row r="16920" ht="12.75" hidden="1" customHeight="1"/>
    <row r="16921" ht="12.75" hidden="1" customHeight="1"/>
    <row r="16922" ht="12.75" hidden="1" customHeight="1"/>
    <row r="16923" ht="12.75" hidden="1" customHeight="1"/>
    <row r="16924" ht="12.75" hidden="1" customHeight="1"/>
    <row r="16925" ht="12.75" hidden="1" customHeight="1"/>
    <row r="16926" ht="12.75" hidden="1" customHeight="1"/>
    <row r="16927" ht="12.75" hidden="1" customHeight="1"/>
    <row r="16928" ht="12.75" hidden="1" customHeight="1"/>
    <row r="16929" ht="12.75" hidden="1" customHeight="1"/>
    <row r="16930" ht="12.75" hidden="1" customHeight="1"/>
    <row r="16931" ht="12.75" hidden="1" customHeight="1"/>
    <row r="16932" ht="12.75" hidden="1" customHeight="1"/>
    <row r="16933" ht="12.75" hidden="1" customHeight="1"/>
    <row r="16934" ht="12.75" hidden="1" customHeight="1"/>
    <row r="16935" ht="12.75" hidden="1" customHeight="1"/>
    <row r="16936" ht="12.75" hidden="1" customHeight="1"/>
    <row r="16937" ht="12.75" hidden="1" customHeight="1"/>
    <row r="16938" ht="12.75" hidden="1" customHeight="1"/>
    <row r="16939" ht="12.75" hidden="1" customHeight="1"/>
    <row r="16940" ht="12.75" hidden="1" customHeight="1"/>
    <row r="16941" ht="12.75" hidden="1" customHeight="1"/>
    <row r="16942" ht="12.75" hidden="1" customHeight="1"/>
    <row r="16943" ht="12.75" hidden="1" customHeight="1"/>
    <row r="16944" ht="12.75" hidden="1" customHeight="1"/>
    <row r="16945" ht="12.75" hidden="1" customHeight="1"/>
    <row r="16946" ht="12.75" hidden="1" customHeight="1"/>
    <row r="16947" ht="12.75" hidden="1" customHeight="1"/>
    <row r="16948" ht="12.75" hidden="1" customHeight="1"/>
    <row r="16949" ht="12.75" hidden="1" customHeight="1"/>
    <row r="16950" ht="12.75" hidden="1" customHeight="1"/>
    <row r="16951" ht="12.75" hidden="1" customHeight="1"/>
    <row r="16952" ht="12.75" hidden="1" customHeight="1"/>
    <row r="16953" ht="12.75" hidden="1" customHeight="1"/>
    <row r="16954" ht="12.75" hidden="1" customHeight="1"/>
    <row r="16955" ht="12.75" hidden="1" customHeight="1"/>
    <row r="16956" ht="12.75" hidden="1" customHeight="1"/>
    <row r="16957" ht="12.75" hidden="1" customHeight="1"/>
    <row r="16958" ht="12.75" hidden="1" customHeight="1"/>
    <row r="16959" ht="12.75" hidden="1" customHeight="1"/>
    <row r="16960" ht="12.75" hidden="1" customHeight="1"/>
    <row r="16961" ht="12.75" hidden="1" customHeight="1"/>
    <row r="16962" ht="12.75" hidden="1" customHeight="1"/>
    <row r="16963" ht="12.75" hidden="1" customHeight="1"/>
    <row r="16964" ht="12.75" hidden="1" customHeight="1"/>
    <row r="16965" ht="12.75" hidden="1" customHeight="1"/>
    <row r="16966" ht="12.75" hidden="1" customHeight="1"/>
    <row r="16967" ht="12.75" hidden="1" customHeight="1"/>
    <row r="16968" ht="12.75" hidden="1" customHeight="1"/>
    <row r="16969" ht="12.75" hidden="1" customHeight="1"/>
    <row r="16970" ht="12.75" hidden="1" customHeight="1"/>
    <row r="16971" ht="12.75" hidden="1" customHeight="1"/>
    <row r="16972" ht="12.75" hidden="1" customHeight="1"/>
    <row r="16973" ht="12.75" hidden="1" customHeight="1"/>
    <row r="16974" ht="12.75" hidden="1" customHeight="1"/>
    <row r="16975" ht="12.75" hidden="1" customHeight="1"/>
    <row r="16976" ht="12.75" hidden="1" customHeight="1"/>
    <row r="16977" ht="12.75" hidden="1" customHeight="1"/>
    <row r="16978" ht="12.75" hidden="1" customHeight="1"/>
    <row r="16979" ht="12.75" hidden="1" customHeight="1"/>
    <row r="16980" ht="12.75" hidden="1" customHeight="1"/>
    <row r="16981" ht="12.75" hidden="1" customHeight="1"/>
    <row r="16982" ht="12.75" hidden="1" customHeight="1"/>
    <row r="16983" ht="12.75" hidden="1" customHeight="1"/>
    <row r="16984" ht="12.75" hidden="1" customHeight="1"/>
    <row r="16985" ht="12.75" hidden="1" customHeight="1"/>
    <row r="16986" ht="12.75" hidden="1" customHeight="1"/>
    <row r="16987" ht="12.75" hidden="1" customHeight="1"/>
    <row r="16988" ht="12.75" hidden="1" customHeight="1"/>
    <row r="16989" ht="12.75" hidden="1" customHeight="1"/>
    <row r="16990" ht="12.75" hidden="1" customHeight="1"/>
    <row r="16991" ht="12.75" hidden="1" customHeight="1"/>
    <row r="16992" ht="12.75" hidden="1" customHeight="1"/>
    <row r="16993" ht="12.75" hidden="1" customHeight="1"/>
    <row r="16994" ht="12.75" hidden="1" customHeight="1"/>
    <row r="16995" ht="12.75" hidden="1" customHeight="1"/>
    <row r="16996" ht="12.75" hidden="1" customHeight="1"/>
    <row r="16997" ht="12.75" hidden="1" customHeight="1"/>
    <row r="16998" ht="12.75" hidden="1" customHeight="1"/>
    <row r="16999" ht="12.75" hidden="1" customHeight="1"/>
    <row r="17000" ht="12.75" hidden="1" customHeight="1"/>
    <row r="17001" ht="12.75" hidden="1" customHeight="1"/>
    <row r="17002" ht="12.75" hidden="1" customHeight="1"/>
    <row r="17003" ht="12.75" hidden="1" customHeight="1"/>
    <row r="17004" ht="12.75" hidden="1" customHeight="1"/>
    <row r="17005" ht="12.75" hidden="1" customHeight="1"/>
    <row r="17006" ht="12.75" hidden="1" customHeight="1"/>
    <row r="17007" ht="12.75" hidden="1" customHeight="1"/>
    <row r="17008" ht="12.75" hidden="1" customHeight="1"/>
    <row r="17009" ht="12.75" hidden="1" customHeight="1"/>
    <row r="17010" ht="12.75" hidden="1" customHeight="1"/>
    <row r="17011" ht="12.75" hidden="1" customHeight="1"/>
    <row r="17012" ht="12.75" hidden="1" customHeight="1"/>
    <row r="17013" ht="12.75" hidden="1" customHeight="1"/>
    <row r="17014" ht="12.75" hidden="1" customHeight="1"/>
    <row r="17015" ht="12.75" hidden="1" customHeight="1"/>
    <row r="17016" ht="12.75" hidden="1" customHeight="1"/>
    <row r="17017" ht="12.75" hidden="1" customHeight="1"/>
    <row r="17018" ht="12.75" hidden="1" customHeight="1"/>
    <row r="17019" ht="12.75" hidden="1" customHeight="1"/>
    <row r="17020" ht="12.75" hidden="1" customHeight="1"/>
    <row r="17021" ht="12.75" hidden="1" customHeight="1"/>
    <row r="17022" ht="12.75" hidden="1" customHeight="1"/>
    <row r="17023" ht="12.75" hidden="1" customHeight="1"/>
    <row r="17024" ht="12.75" hidden="1" customHeight="1"/>
    <row r="17025" ht="12.75" hidden="1" customHeight="1"/>
    <row r="17026" ht="12.75" hidden="1" customHeight="1"/>
    <row r="17027" ht="12.75" hidden="1" customHeight="1"/>
    <row r="17028" ht="12.75" hidden="1" customHeight="1"/>
    <row r="17029" ht="12.75" hidden="1" customHeight="1"/>
    <row r="17030" ht="12.75" hidden="1" customHeight="1"/>
    <row r="17031" ht="12.75" hidden="1" customHeight="1"/>
    <row r="17032" ht="12.75" hidden="1" customHeight="1"/>
    <row r="17033" ht="12.75" hidden="1" customHeight="1"/>
    <row r="17034" ht="12.75" hidden="1" customHeight="1"/>
    <row r="17035" ht="12.75" hidden="1" customHeight="1"/>
    <row r="17036" ht="12.75" hidden="1" customHeight="1"/>
    <row r="17037" ht="12.75" hidden="1" customHeight="1"/>
    <row r="17038" ht="12.75" hidden="1" customHeight="1"/>
    <row r="17039" ht="12.75" hidden="1" customHeight="1"/>
    <row r="17040" ht="12.75" hidden="1" customHeight="1"/>
    <row r="17041" ht="12.75" hidden="1" customHeight="1"/>
    <row r="17042" ht="12.75" hidden="1" customHeight="1"/>
    <row r="17043" ht="12.75" hidden="1" customHeight="1"/>
    <row r="17044" ht="12.75" hidden="1" customHeight="1"/>
    <row r="17045" ht="12.75" hidden="1" customHeight="1"/>
    <row r="17046" ht="12.75" hidden="1" customHeight="1"/>
    <row r="17047" ht="12.75" hidden="1" customHeight="1"/>
    <row r="17048" ht="12.75" hidden="1" customHeight="1"/>
    <row r="17049" ht="12.75" hidden="1" customHeight="1"/>
    <row r="17050" ht="12.75" hidden="1" customHeight="1"/>
    <row r="17051" ht="12.75" hidden="1" customHeight="1"/>
    <row r="17052" ht="12.75" hidden="1" customHeight="1"/>
    <row r="17053" ht="12.75" hidden="1" customHeight="1"/>
    <row r="17054" ht="12.75" hidden="1" customHeight="1"/>
    <row r="17055" ht="12.75" hidden="1" customHeight="1"/>
    <row r="17056" ht="12.75" hidden="1" customHeight="1"/>
    <row r="17057" ht="12.75" hidden="1" customHeight="1"/>
    <row r="17058" ht="12.75" hidden="1" customHeight="1"/>
    <row r="17059" ht="12.75" hidden="1" customHeight="1"/>
    <row r="17060" ht="12.75" hidden="1" customHeight="1"/>
    <row r="17061" ht="12.75" hidden="1" customHeight="1"/>
    <row r="17062" ht="12.75" hidden="1" customHeight="1"/>
    <row r="17063" ht="12.75" hidden="1" customHeight="1"/>
    <row r="17064" ht="12.75" hidden="1" customHeight="1"/>
    <row r="17065" ht="12.75" hidden="1" customHeight="1"/>
    <row r="17066" ht="12.75" hidden="1" customHeight="1"/>
    <row r="17067" ht="12.75" hidden="1" customHeight="1"/>
    <row r="17068" ht="12.75" hidden="1" customHeight="1"/>
    <row r="17069" ht="12.75" hidden="1" customHeight="1"/>
    <row r="17070" ht="12.75" hidden="1" customHeight="1"/>
    <row r="17071" ht="12.75" hidden="1" customHeight="1"/>
    <row r="17072" ht="12.75" hidden="1" customHeight="1"/>
    <row r="17073" ht="12.75" hidden="1" customHeight="1"/>
    <row r="17074" ht="12.75" hidden="1" customHeight="1"/>
    <row r="17075" ht="12.75" hidden="1" customHeight="1"/>
    <row r="17076" ht="12.75" hidden="1" customHeight="1"/>
    <row r="17077" ht="12.75" hidden="1" customHeight="1"/>
    <row r="17078" ht="12.75" hidden="1" customHeight="1"/>
    <row r="17079" ht="12.75" hidden="1" customHeight="1"/>
    <row r="17080" ht="12.75" hidden="1" customHeight="1"/>
    <row r="17081" ht="12.75" hidden="1" customHeight="1"/>
    <row r="17082" ht="12.75" hidden="1" customHeight="1"/>
    <row r="17083" ht="12.75" hidden="1" customHeight="1"/>
    <row r="17084" ht="12.75" hidden="1" customHeight="1"/>
    <row r="17085" ht="12.75" hidden="1" customHeight="1"/>
    <row r="17086" ht="12.75" hidden="1" customHeight="1"/>
    <row r="17087" ht="12.75" hidden="1" customHeight="1"/>
    <row r="17088" ht="12.75" hidden="1" customHeight="1"/>
    <row r="17089" ht="12.75" hidden="1" customHeight="1"/>
    <row r="17090" ht="12.75" hidden="1" customHeight="1"/>
    <row r="17091" ht="12.75" hidden="1" customHeight="1"/>
    <row r="17092" ht="12.75" hidden="1" customHeight="1"/>
    <row r="17093" ht="12.75" hidden="1" customHeight="1"/>
    <row r="17094" ht="12.75" hidden="1" customHeight="1"/>
    <row r="17095" ht="12.75" hidden="1" customHeight="1"/>
    <row r="17096" ht="12.75" hidden="1" customHeight="1"/>
    <row r="17097" ht="12.75" hidden="1" customHeight="1"/>
    <row r="17098" ht="12.75" hidden="1" customHeight="1"/>
    <row r="17099" ht="12.75" hidden="1" customHeight="1"/>
    <row r="17100" ht="12.75" hidden="1" customHeight="1"/>
    <row r="17101" ht="12.75" hidden="1" customHeight="1"/>
    <row r="17102" ht="12.75" hidden="1" customHeight="1"/>
    <row r="17103" ht="12.75" hidden="1" customHeight="1"/>
    <row r="17104" ht="12.75" hidden="1" customHeight="1"/>
    <row r="17105" ht="12.75" hidden="1" customHeight="1"/>
    <row r="17106" ht="12.75" hidden="1" customHeight="1"/>
    <row r="17107" ht="12.75" hidden="1" customHeight="1"/>
    <row r="17108" ht="12.75" hidden="1" customHeight="1"/>
    <row r="17109" ht="12.75" hidden="1" customHeight="1"/>
    <row r="17110" ht="12.75" hidden="1" customHeight="1"/>
    <row r="17111" ht="12.75" hidden="1" customHeight="1"/>
    <row r="17112" ht="12.75" hidden="1" customHeight="1"/>
    <row r="17113" ht="12.75" hidden="1" customHeight="1"/>
    <row r="17114" ht="12.75" hidden="1" customHeight="1"/>
    <row r="17115" ht="12.75" hidden="1" customHeight="1"/>
    <row r="17116" ht="12.75" hidden="1" customHeight="1"/>
    <row r="17117" ht="12.75" hidden="1" customHeight="1"/>
    <row r="17118" ht="12.75" hidden="1" customHeight="1"/>
    <row r="17119" ht="12.75" hidden="1" customHeight="1"/>
    <row r="17120" ht="12.75" hidden="1" customHeight="1"/>
    <row r="17121" ht="12.75" hidden="1" customHeight="1"/>
    <row r="17122" ht="12.75" hidden="1" customHeight="1"/>
    <row r="17123" ht="12.75" hidden="1" customHeight="1"/>
    <row r="17124" ht="12.75" hidden="1" customHeight="1"/>
    <row r="17125" ht="12.75" hidden="1" customHeight="1"/>
    <row r="17126" ht="12.75" hidden="1" customHeight="1"/>
    <row r="17127" ht="12.75" hidden="1" customHeight="1"/>
    <row r="17128" ht="12.75" hidden="1" customHeight="1"/>
    <row r="17129" ht="12.75" hidden="1" customHeight="1"/>
    <row r="17130" ht="12.75" hidden="1" customHeight="1"/>
    <row r="17131" ht="12.75" hidden="1" customHeight="1"/>
    <row r="17132" ht="12.75" hidden="1" customHeight="1"/>
    <row r="17133" ht="12.75" hidden="1" customHeight="1"/>
    <row r="17134" ht="12.75" hidden="1" customHeight="1"/>
    <row r="17135" ht="12.75" hidden="1" customHeight="1"/>
    <row r="17136" ht="12.75" hidden="1" customHeight="1"/>
    <row r="17137" ht="12.75" hidden="1" customHeight="1"/>
    <row r="17138" ht="12.75" hidden="1" customHeight="1"/>
    <row r="17139" ht="12.75" hidden="1" customHeight="1"/>
    <row r="17140" ht="12.75" hidden="1" customHeight="1"/>
    <row r="17141" ht="12.75" hidden="1" customHeight="1"/>
    <row r="17142" ht="12.75" hidden="1" customHeight="1"/>
    <row r="17143" ht="12.75" hidden="1" customHeight="1"/>
    <row r="17144" ht="12.75" hidden="1" customHeight="1"/>
    <row r="17145" ht="12.75" hidden="1" customHeight="1"/>
    <row r="17146" ht="12.75" hidden="1" customHeight="1"/>
    <row r="17147" ht="12.75" hidden="1" customHeight="1"/>
    <row r="17148" ht="12.75" hidden="1" customHeight="1"/>
    <row r="17149" ht="12.75" hidden="1" customHeight="1"/>
    <row r="17150" ht="12.75" hidden="1" customHeight="1"/>
    <row r="17151" ht="12.75" hidden="1" customHeight="1"/>
    <row r="17152" ht="12.75" hidden="1" customHeight="1"/>
    <row r="17153" ht="12.75" hidden="1" customHeight="1"/>
    <row r="17154" ht="12.75" hidden="1" customHeight="1"/>
    <row r="17155" ht="12.75" hidden="1" customHeight="1"/>
    <row r="17156" ht="12.75" hidden="1" customHeight="1"/>
    <row r="17157" ht="12.75" hidden="1" customHeight="1"/>
    <row r="17158" ht="12.75" hidden="1" customHeight="1"/>
    <row r="17159" ht="12.75" hidden="1" customHeight="1"/>
    <row r="17160" ht="12.75" hidden="1" customHeight="1"/>
    <row r="17161" ht="12.75" hidden="1" customHeight="1"/>
    <row r="17162" ht="12.75" hidden="1" customHeight="1"/>
    <row r="17163" ht="12.75" hidden="1" customHeight="1"/>
    <row r="17164" ht="12.75" hidden="1" customHeight="1"/>
    <row r="17165" ht="12.75" hidden="1" customHeight="1"/>
    <row r="17166" ht="12.75" hidden="1" customHeight="1"/>
    <row r="17167" ht="12.75" hidden="1" customHeight="1"/>
    <row r="17168" ht="12.75" hidden="1" customHeight="1"/>
    <row r="17169" ht="12.75" hidden="1" customHeight="1"/>
    <row r="17170" ht="12.75" hidden="1" customHeight="1"/>
    <row r="17171" ht="12.75" hidden="1" customHeight="1"/>
    <row r="17172" ht="12.75" hidden="1" customHeight="1"/>
    <row r="17173" ht="12.75" hidden="1" customHeight="1"/>
    <row r="17174" ht="12.75" hidden="1" customHeight="1"/>
    <row r="17175" ht="12.75" hidden="1" customHeight="1"/>
    <row r="17176" ht="12.75" hidden="1" customHeight="1"/>
    <row r="17177" ht="12.75" hidden="1" customHeight="1"/>
    <row r="17178" ht="12.75" hidden="1" customHeight="1"/>
    <row r="17179" ht="12.75" hidden="1" customHeight="1"/>
    <row r="17180" ht="12.75" hidden="1" customHeight="1"/>
    <row r="17181" ht="12.75" hidden="1" customHeight="1"/>
    <row r="17182" ht="12.75" hidden="1" customHeight="1"/>
    <row r="17183" ht="12.75" hidden="1" customHeight="1"/>
    <row r="17184" ht="12.75" hidden="1" customHeight="1"/>
    <row r="17185" ht="12.75" hidden="1" customHeight="1"/>
    <row r="17186" ht="12.75" hidden="1" customHeight="1"/>
    <row r="17187" ht="12.75" hidden="1" customHeight="1"/>
    <row r="17188" ht="12.75" hidden="1" customHeight="1"/>
    <row r="17189" ht="12.75" hidden="1" customHeight="1"/>
    <row r="17190" ht="12.75" hidden="1" customHeight="1"/>
    <row r="17191" ht="12.75" hidden="1" customHeight="1"/>
    <row r="17192" ht="12.75" hidden="1" customHeight="1"/>
    <row r="17193" ht="12.75" hidden="1" customHeight="1"/>
    <row r="17194" ht="12.75" hidden="1" customHeight="1"/>
    <row r="17195" ht="12.75" hidden="1" customHeight="1"/>
    <row r="17196" ht="12.75" hidden="1" customHeight="1"/>
    <row r="17197" ht="12.75" hidden="1" customHeight="1"/>
    <row r="17198" ht="12.75" hidden="1" customHeight="1"/>
    <row r="17199" ht="12.75" hidden="1" customHeight="1"/>
    <row r="17200" ht="12.75" hidden="1" customHeight="1"/>
    <row r="17201" ht="12.75" hidden="1" customHeight="1"/>
    <row r="17202" ht="12.75" hidden="1" customHeight="1"/>
    <row r="17203" ht="12.75" hidden="1" customHeight="1"/>
    <row r="17204" ht="12.75" hidden="1" customHeight="1"/>
    <row r="17205" ht="12.75" hidden="1" customHeight="1"/>
    <row r="17206" ht="12.75" hidden="1" customHeight="1"/>
    <row r="17207" ht="12.75" hidden="1" customHeight="1"/>
    <row r="17208" ht="12.75" hidden="1" customHeight="1"/>
    <row r="17209" ht="12.75" hidden="1" customHeight="1"/>
    <row r="17210" ht="12.75" hidden="1" customHeight="1"/>
    <row r="17211" ht="12.75" hidden="1" customHeight="1"/>
    <row r="17212" ht="12.75" hidden="1" customHeight="1"/>
    <row r="17213" ht="12.75" hidden="1" customHeight="1"/>
    <row r="17214" ht="12.75" hidden="1" customHeight="1"/>
    <row r="17215" ht="12.75" hidden="1" customHeight="1"/>
    <row r="17216" ht="12.75" hidden="1" customHeight="1"/>
    <row r="17217" ht="12.75" hidden="1" customHeight="1"/>
    <row r="17218" ht="12.75" hidden="1" customHeight="1"/>
    <row r="17219" ht="12.75" hidden="1" customHeight="1"/>
    <row r="17220" ht="12.75" hidden="1" customHeight="1"/>
    <row r="17221" ht="12.75" hidden="1" customHeight="1"/>
    <row r="17222" ht="12.75" hidden="1" customHeight="1"/>
    <row r="17223" ht="12.75" hidden="1" customHeight="1"/>
    <row r="17224" ht="12.75" hidden="1" customHeight="1"/>
    <row r="17225" ht="12.75" hidden="1" customHeight="1"/>
    <row r="17226" ht="12.75" hidden="1" customHeight="1"/>
    <row r="17227" ht="12.75" hidden="1" customHeight="1"/>
    <row r="17228" ht="12.75" hidden="1" customHeight="1"/>
    <row r="17229" ht="12.75" hidden="1" customHeight="1"/>
    <row r="17230" ht="12.75" hidden="1" customHeight="1"/>
    <row r="17231" ht="12.75" hidden="1" customHeight="1"/>
    <row r="17232" ht="12.75" hidden="1" customHeight="1"/>
    <row r="17233" ht="12.75" hidden="1" customHeight="1"/>
    <row r="17234" ht="12.75" hidden="1" customHeight="1"/>
    <row r="17235" ht="12.75" hidden="1" customHeight="1"/>
    <row r="17236" ht="12.75" hidden="1" customHeight="1"/>
    <row r="17237" ht="12.75" hidden="1" customHeight="1"/>
    <row r="17238" ht="12.75" hidden="1" customHeight="1"/>
    <row r="17239" ht="12.75" hidden="1" customHeight="1"/>
    <row r="17240" ht="12.75" hidden="1" customHeight="1"/>
    <row r="17241" ht="12.75" hidden="1" customHeight="1"/>
    <row r="17242" ht="12.75" hidden="1" customHeight="1"/>
    <row r="17243" ht="12.75" hidden="1" customHeight="1"/>
    <row r="17244" ht="12.75" hidden="1" customHeight="1"/>
    <row r="17245" ht="12.75" hidden="1" customHeight="1"/>
    <row r="17246" ht="12.75" hidden="1" customHeight="1"/>
    <row r="17247" ht="12.75" hidden="1" customHeight="1"/>
    <row r="17248" ht="12.75" hidden="1" customHeight="1"/>
    <row r="17249" ht="12.75" hidden="1" customHeight="1"/>
    <row r="17250" ht="12.75" hidden="1" customHeight="1"/>
    <row r="17251" ht="12.75" hidden="1" customHeight="1"/>
    <row r="17252" ht="12.75" hidden="1" customHeight="1"/>
    <row r="17253" ht="12.75" hidden="1" customHeight="1"/>
    <row r="17254" ht="12.75" hidden="1" customHeight="1"/>
    <row r="17255" ht="12.75" hidden="1" customHeight="1"/>
    <row r="17256" ht="12.75" hidden="1" customHeight="1"/>
    <row r="17257" ht="12.75" hidden="1" customHeight="1"/>
    <row r="17258" ht="12.75" hidden="1" customHeight="1"/>
    <row r="17259" ht="12.75" hidden="1" customHeight="1"/>
    <row r="17260" ht="12.75" hidden="1" customHeight="1"/>
    <row r="17261" ht="12.75" hidden="1" customHeight="1"/>
    <row r="17262" ht="12.75" hidden="1" customHeight="1"/>
    <row r="17263" ht="12.75" hidden="1" customHeight="1"/>
    <row r="17264" ht="12.75" hidden="1" customHeight="1"/>
    <row r="17265" ht="12.75" hidden="1" customHeight="1"/>
    <row r="17266" ht="12.75" hidden="1" customHeight="1"/>
    <row r="17267" ht="12.75" hidden="1" customHeight="1"/>
    <row r="17268" ht="12.75" hidden="1" customHeight="1"/>
    <row r="17269" ht="12.75" hidden="1" customHeight="1"/>
    <row r="17270" ht="12.75" hidden="1" customHeight="1"/>
    <row r="17271" ht="12.75" hidden="1" customHeight="1"/>
    <row r="17272" ht="12.75" hidden="1" customHeight="1"/>
    <row r="17273" ht="12.75" hidden="1" customHeight="1"/>
    <row r="17274" ht="12.75" hidden="1" customHeight="1"/>
    <row r="17275" ht="12.75" hidden="1" customHeight="1"/>
    <row r="17276" ht="12.75" hidden="1" customHeight="1"/>
    <row r="17277" ht="12.75" hidden="1" customHeight="1"/>
    <row r="17278" ht="12.75" hidden="1" customHeight="1"/>
    <row r="17279" ht="12.75" hidden="1" customHeight="1"/>
    <row r="17280" ht="12.75" hidden="1" customHeight="1"/>
    <row r="17281" ht="12.75" hidden="1" customHeight="1"/>
    <row r="17282" ht="12.75" hidden="1" customHeight="1"/>
    <row r="17283" ht="12.75" hidden="1" customHeight="1"/>
    <row r="17284" ht="12.75" hidden="1" customHeight="1"/>
    <row r="17285" ht="12.75" hidden="1" customHeight="1"/>
    <row r="17286" ht="12.75" hidden="1" customHeight="1"/>
    <row r="17287" ht="12.75" hidden="1" customHeight="1"/>
    <row r="17288" ht="12.75" hidden="1" customHeight="1"/>
    <row r="17289" ht="12.75" hidden="1" customHeight="1"/>
    <row r="17290" ht="12.75" hidden="1" customHeight="1"/>
    <row r="17291" ht="12.75" hidden="1" customHeight="1"/>
    <row r="17292" ht="12.75" hidden="1" customHeight="1"/>
    <row r="17293" ht="12.75" hidden="1" customHeight="1"/>
    <row r="17294" ht="12.75" hidden="1" customHeight="1"/>
    <row r="17295" ht="12.75" hidden="1" customHeight="1"/>
    <row r="17296" ht="12.75" hidden="1" customHeight="1"/>
    <row r="17297" ht="12.75" hidden="1" customHeight="1"/>
    <row r="17298" ht="12.75" hidden="1" customHeight="1"/>
    <row r="17299" ht="12.75" hidden="1" customHeight="1"/>
    <row r="17300" ht="12.75" hidden="1" customHeight="1"/>
    <row r="17301" ht="12.75" hidden="1" customHeight="1"/>
    <row r="17302" ht="12.75" hidden="1" customHeight="1"/>
    <row r="17303" ht="12.75" hidden="1" customHeight="1"/>
    <row r="17304" ht="12.75" hidden="1" customHeight="1"/>
    <row r="17305" ht="12.75" hidden="1" customHeight="1"/>
    <row r="17306" ht="12.75" hidden="1" customHeight="1"/>
    <row r="17307" ht="12.75" hidden="1" customHeight="1"/>
    <row r="17308" ht="12.75" hidden="1" customHeight="1"/>
    <row r="17309" ht="12.75" hidden="1" customHeight="1"/>
    <row r="17310" ht="12.75" hidden="1" customHeight="1"/>
    <row r="17311" ht="12.75" hidden="1" customHeight="1"/>
    <row r="17312" ht="12.75" hidden="1" customHeight="1"/>
    <row r="17313" ht="12.75" hidden="1" customHeight="1"/>
    <row r="17314" ht="12.75" hidden="1" customHeight="1"/>
    <row r="17315" ht="12.75" hidden="1" customHeight="1"/>
    <row r="17316" ht="12.75" hidden="1" customHeight="1"/>
    <row r="17317" ht="12.75" hidden="1" customHeight="1"/>
    <row r="17318" ht="12.75" hidden="1" customHeight="1"/>
    <row r="17319" ht="12.75" hidden="1" customHeight="1"/>
    <row r="17320" ht="12.75" hidden="1" customHeight="1"/>
    <row r="17321" ht="12.75" hidden="1" customHeight="1"/>
    <row r="17322" ht="12.75" hidden="1" customHeight="1"/>
    <row r="17323" ht="12.75" hidden="1" customHeight="1"/>
    <row r="17324" ht="12.75" hidden="1" customHeight="1"/>
    <row r="17325" ht="12.75" hidden="1" customHeight="1"/>
    <row r="17326" ht="12.75" hidden="1" customHeight="1"/>
    <row r="17327" ht="12.75" hidden="1" customHeight="1"/>
    <row r="17328" ht="12.75" hidden="1" customHeight="1"/>
    <row r="17329" ht="12.75" hidden="1" customHeight="1"/>
    <row r="17330" ht="12.75" hidden="1" customHeight="1"/>
    <row r="17331" ht="12.75" hidden="1" customHeight="1"/>
    <row r="17332" ht="12.75" hidden="1" customHeight="1"/>
    <row r="17333" ht="12.75" hidden="1" customHeight="1"/>
    <row r="17334" ht="12.75" hidden="1" customHeight="1"/>
    <row r="17335" ht="12.75" hidden="1" customHeight="1"/>
    <row r="17336" ht="12.75" hidden="1" customHeight="1"/>
    <row r="17337" ht="12.75" hidden="1" customHeight="1"/>
    <row r="17338" ht="12.75" hidden="1" customHeight="1"/>
    <row r="17339" ht="12.75" hidden="1" customHeight="1"/>
    <row r="17340" ht="12.75" hidden="1" customHeight="1"/>
    <row r="17341" ht="12.75" hidden="1" customHeight="1"/>
    <row r="17342" ht="12.75" hidden="1" customHeight="1"/>
    <row r="17343" ht="12.75" hidden="1" customHeight="1"/>
    <row r="17344" ht="12.75" hidden="1" customHeight="1"/>
    <row r="17345" ht="12.75" hidden="1" customHeight="1"/>
    <row r="17346" ht="12.75" hidden="1" customHeight="1"/>
    <row r="17347" ht="12.75" hidden="1" customHeight="1"/>
    <row r="17348" ht="12.75" hidden="1" customHeight="1"/>
    <row r="17349" ht="12.75" hidden="1" customHeight="1"/>
    <row r="17350" ht="12.75" hidden="1" customHeight="1"/>
    <row r="17351" ht="12.75" hidden="1" customHeight="1"/>
    <row r="17352" ht="12.75" hidden="1" customHeight="1"/>
    <row r="17353" ht="12.75" hidden="1" customHeight="1"/>
    <row r="17354" ht="12.75" hidden="1" customHeight="1"/>
    <row r="17355" ht="12.75" hidden="1" customHeight="1"/>
    <row r="17356" ht="12.75" hidden="1" customHeight="1"/>
    <row r="17357" ht="12.75" hidden="1" customHeight="1"/>
    <row r="17358" ht="12.75" hidden="1" customHeight="1"/>
    <row r="17359" ht="12.75" hidden="1" customHeight="1"/>
    <row r="17360" ht="12.75" hidden="1" customHeight="1"/>
    <row r="17361" ht="12.75" hidden="1" customHeight="1"/>
    <row r="17362" ht="12.75" hidden="1" customHeight="1"/>
    <row r="17363" ht="12.75" hidden="1" customHeight="1"/>
    <row r="17364" ht="12.75" hidden="1" customHeight="1"/>
    <row r="17365" ht="12.75" hidden="1" customHeight="1"/>
    <row r="17366" ht="12.75" hidden="1" customHeight="1"/>
    <row r="17367" ht="12.75" hidden="1" customHeight="1"/>
    <row r="17368" ht="12.75" hidden="1" customHeight="1"/>
    <row r="17369" ht="12.75" hidden="1" customHeight="1"/>
    <row r="17370" ht="12.75" hidden="1" customHeight="1"/>
    <row r="17371" ht="12.75" hidden="1" customHeight="1"/>
    <row r="17372" ht="12.75" hidden="1" customHeight="1"/>
    <row r="17373" ht="12.75" hidden="1" customHeight="1"/>
    <row r="17374" ht="12.75" hidden="1" customHeight="1"/>
    <row r="17375" ht="12.75" hidden="1" customHeight="1"/>
    <row r="17376" ht="12.75" hidden="1" customHeight="1"/>
    <row r="17377" ht="12.75" hidden="1" customHeight="1"/>
    <row r="17378" ht="12.75" hidden="1" customHeight="1"/>
    <row r="17379" ht="12.75" hidden="1" customHeight="1"/>
    <row r="17380" ht="12.75" hidden="1" customHeight="1"/>
    <row r="17381" ht="12.75" hidden="1" customHeight="1"/>
    <row r="17382" ht="12.75" hidden="1" customHeight="1"/>
    <row r="17383" ht="12.75" hidden="1" customHeight="1"/>
    <row r="17384" ht="12.75" hidden="1" customHeight="1"/>
    <row r="17385" ht="12.75" hidden="1" customHeight="1"/>
    <row r="17386" ht="12.75" hidden="1" customHeight="1"/>
    <row r="17387" ht="12.75" hidden="1" customHeight="1"/>
    <row r="17388" ht="12.75" hidden="1" customHeight="1"/>
    <row r="17389" ht="12.75" hidden="1" customHeight="1"/>
    <row r="17390" ht="12.75" hidden="1" customHeight="1"/>
    <row r="17391" ht="12.75" hidden="1" customHeight="1"/>
    <row r="17392" ht="12.75" hidden="1" customHeight="1"/>
    <row r="17393" ht="12.75" hidden="1" customHeight="1"/>
    <row r="17394" ht="12.75" hidden="1" customHeight="1"/>
    <row r="17395" ht="12.75" hidden="1" customHeight="1"/>
    <row r="17396" ht="12.75" hidden="1" customHeight="1"/>
    <row r="17397" ht="12.75" hidden="1" customHeight="1"/>
    <row r="17398" ht="12.75" hidden="1" customHeight="1"/>
    <row r="17399" ht="12.75" hidden="1" customHeight="1"/>
    <row r="17400" ht="12.75" hidden="1" customHeight="1"/>
    <row r="17401" ht="12.75" hidden="1" customHeight="1"/>
    <row r="17402" ht="12.75" hidden="1" customHeight="1"/>
    <row r="17403" ht="12.75" hidden="1" customHeight="1"/>
    <row r="17404" ht="12.75" hidden="1" customHeight="1"/>
    <row r="17405" ht="12.75" hidden="1" customHeight="1"/>
    <row r="17406" ht="12.75" hidden="1" customHeight="1"/>
    <row r="17407" ht="12.75" hidden="1" customHeight="1"/>
    <row r="17408" ht="12.75" hidden="1" customHeight="1"/>
    <row r="17409" ht="12.75" hidden="1" customHeight="1"/>
    <row r="17410" ht="12.75" hidden="1" customHeight="1"/>
    <row r="17411" ht="12.75" hidden="1" customHeight="1"/>
    <row r="17412" ht="12.75" hidden="1" customHeight="1"/>
    <row r="17413" ht="12.75" hidden="1" customHeight="1"/>
    <row r="17414" ht="12.75" hidden="1" customHeight="1"/>
    <row r="17415" ht="12.75" hidden="1" customHeight="1"/>
    <row r="17416" ht="12.75" hidden="1" customHeight="1"/>
    <row r="17417" ht="12.75" hidden="1" customHeight="1"/>
    <row r="17418" ht="12.75" hidden="1" customHeight="1"/>
    <row r="17419" ht="12.75" hidden="1" customHeight="1"/>
    <row r="17420" ht="12.75" hidden="1" customHeight="1"/>
    <row r="17421" ht="12.75" hidden="1" customHeight="1"/>
    <row r="17422" ht="12.75" hidden="1" customHeight="1"/>
    <row r="17423" ht="12.75" hidden="1" customHeight="1"/>
    <row r="17424" ht="12.75" hidden="1" customHeight="1"/>
    <row r="17425" ht="12.75" hidden="1" customHeight="1"/>
    <row r="17426" ht="12.75" hidden="1" customHeight="1"/>
    <row r="17427" ht="12.75" hidden="1" customHeight="1"/>
    <row r="17428" ht="12.75" hidden="1" customHeight="1"/>
    <row r="17429" ht="12.75" hidden="1" customHeight="1"/>
    <row r="17430" ht="12.75" hidden="1" customHeight="1"/>
    <row r="17431" ht="12.75" hidden="1" customHeight="1"/>
    <row r="17432" ht="12.75" hidden="1" customHeight="1"/>
    <row r="17433" ht="12.75" hidden="1" customHeight="1"/>
    <row r="17434" ht="12.75" hidden="1" customHeight="1"/>
    <row r="17435" ht="12.75" hidden="1" customHeight="1"/>
    <row r="17436" ht="12.75" hidden="1" customHeight="1"/>
    <row r="17437" ht="12.75" hidden="1" customHeight="1"/>
    <row r="17438" ht="12.75" hidden="1" customHeight="1"/>
    <row r="17439" ht="12.75" hidden="1" customHeight="1"/>
    <row r="17440" ht="12.75" hidden="1" customHeight="1"/>
    <row r="17441" ht="12.75" hidden="1" customHeight="1"/>
    <row r="17442" ht="12.75" hidden="1" customHeight="1"/>
    <row r="17443" ht="12.75" hidden="1" customHeight="1"/>
    <row r="17444" ht="12.75" hidden="1" customHeight="1"/>
    <row r="17445" ht="12.75" hidden="1" customHeight="1"/>
    <row r="17446" ht="12.75" hidden="1" customHeight="1"/>
    <row r="17447" ht="12.75" hidden="1" customHeight="1"/>
    <row r="17448" ht="12.75" hidden="1" customHeight="1"/>
    <row r="17449" ht="12.75" hidden="1" customHeight="1"/>
    <row r="17450" ht="12.75" hidden="1" customHeight="1"/>
    <row r="17451" ht="12.75" hidden="1" customHeight="1"/>
    <row r="17452" ht="12.75" hidden="1" customHeight="1"/>
    <row r="17453" ht="12.75" hidden="1" customHeight="1"/>
    <row r="17454" ht="12.75" hidden="1" customHeight="1"/>
    <row r="17455" ht="12.75" hidden="1" customHeight="1"/>
    <row r="17456" ht="12.75" hidden="1" customHeight="1"/>
    <row r="17457" ht="12.75" hidden="1" customHeight="1"/>
    <row r="17458" ht="12.75" hidden="1" customHeight="1"/>
    <row r="17459" ht="12.75" hidden="1" customHeight="1"/>
    <row r="17460" ht="12.75" hidden="1" customHeight="1"/>
    <row r="17461" ht="12.75" hidden="1" customHeight="1"/>
    <row r="17462" ht="12.75" hidden="1" customHeight="1"/>
    <row r="17463" ht="12.75" hidden="1" customHeight="1"/>
    <row r="17464" ht="12.75" hidden="1" customHeight="1"/>
    <row r="17465" ht="12.75" hidden="1" customHeight="1"/>
    <row r="17466" ht="12.75" hidden="1" customHeight="1"/>
    <row r="17467" ht="12.75" hidden="1" customHeight="1"/>
    <row r="17468" ht="12.75" hidden="1" customHeight="1"/>
    <row r="17469" ht="12.75" hidden="1" customHeight="1"/>
    <row r="17470" ht="12.75" hidden="1" customHeight="1"/>
    <row r="17471" ht="12.75" hidden="1" customHeight="1"/>
    <row r="17472" ht="12.75" hidden="1" customHeight="1"/>
    <row r="17473" ht="12.75" hidden="1" customHeight="1"/>
    <row r="17474" ht="12.75" hidden="1" customHeight="1"/>
    <row r="17475" ht="12.75" hidden="1" customHeight="1"/>
    <row r="17476" ht="12.75" hidden="1" customHeight="1"/>
    <row r="17477" ht="12.75" hidden="1" customHeight="1"/>
    <row r="17478" ht="12.75" hidden="1" customHeight="1"/>
    <row r="17479" ht="12.75" hidden="1" customHeight="1"/>
    <row r="17480" ht="12.75" hidden="1" customHeight="1"/>
    <row r="17481" ht="12.75" hidden="1" customHeight="1"/>
    <row r="17482" ht="12.75" hidden="1" customHeight="1"/>
    <row r="17483" ht="12.75" hidden="1" customHeight="1"/>
    <row r="17484" ht="12.75" hidden="1" customHeight="1"/>
    <row r="17485" ht="12.75" hidden="1" customHeight="1"/>
    <row r="17486" ht="12.75" hidden="1" customHeight="1"/>
    <row r="17487" ht="12.75" hidden="1" customHeight="1"/>
    <row r="17488" ht="12.75" hidden="1" customHeight="1"/>
    <row r="17489" ht="12.75" hidden="1" customHeight="1"/>
    <row r="17490" ht="12.75" hidden="1" customHeight="1"/>
    <row r="17491" ht="12.75" hidden="1" customHeight="1"/>
    <row r="17492" ht="12.75" hidden="1" customHeight="1"/>
    <row r="17493" ht="12.75" hidden="1" customHeight="1"/>
    <row r="17494" ht="12.75" hidden="1" customHeight="1"/>
    <row r="17495" ht="12.75" hidden="1" customHeight="1"/>
    <row r="17496" ht="12.75" hidden="1" customHeight="1"/>
    <row r="17497" ht="12.75" hidden="1" customHeight="1"/>
    <row r="17498" ht="12.75" hidden="1" customHeight="1"/>
    <row r="17499" ht="12.75" hidden="1" customHeight="1"/>
    <row r="17500" ht="12.75" hidden="1" customHeight="1"/>
    <row r="17501" ht="12.75" hidden="1" customHeight="1"/>
    <row r="17502" ht="12.75" hidden="1" customHeight="1"/>
    <row r="17503" ht="12.75" hidden="1" customHeight="1"/>
    <row r="17504" ht="12.75" hidden="1" customHeight="1"/>
    <row r="17505" ht="12.75" hidden="1" customHeight="1"/>
    <row r="17506" ht="12.75" hidden="1" customHeight="1"/>
    <row r="17507" ht="12.75" hidden="1" customHeight="1"/>
    <row r="17508" ht="12.75" hidden="1" customHeight="1"/>
    <row r="17509" ht="12.75" hidden="1" customHeight="1"/>
    <row r="17510" ht="12.75" hidden="1" customHeight="1"/>
    <row r="17511" ht="12.75" hidden="1" customHeight="1"/>
    <row r="17512" ht="12.75" hidden="1" customHeight="1"/>
    <row r="17513" ht="12.75" hidden="1" customHeight="1"/>
    <row r="17514" ht="12.75" hidden="1" customHeight="1"/>
    <row r="17515" ht="12.75" hidden="1" customHeight="1"/>
    <row r="17516" ht="12.75" hidden="1" customHeight="1"/>
    <row r="17517" ht="12.75" hidden="1" customHeight="1"/>
    <row r="17518" ht="12.75" hidden="1" customHeight="1"/>
    <row r="17519" ht="12.75" hidden="1" customHeight="1"/>
    <row r="17520" ht="12.75" hidden="1" customHeight="1"/>
    <row r="17521" ht="12.75" hidden="1" customHeight="1"/>
    <row r="17522" ht="12.75" hidden="1" customHeight="1"/>
    <row r="17523" ht="12.75" hidden="1" customHeight="1"/>
    <row r="17524" ht="12.75" hidden="1" customHeight="1"/>
    <row r="17525" ht="12.75" hidden="1" customHeight="1"/>
    <row r="17526" ht="12.75" hidden="1" customHeight="1"/>
    <row r="17527" ht="12.75" hidden="1" customHeight="1"/>
    <row r="17528" ht="12.75" hidden="1" customHeight="1"/>
    <row r="17529" ht="12.75" hidden="1" customHeight="1"/>
    <row r="17530" ht="12.75" hidden="1" customHeight="1"/>
    <row r="17531" ht="12.75" hidden="1" customHeight="1"/>
    <row r="17532" ht="12.75" hidden="1" customHeight="1"/>
    <row r="17533" ht="12.75" hidden="1" customHeight="1"/>
    <row r="17534" ht="12.75" hidden="1" customHeight="1"/>
    <row r="17535" ht="12.75" hidden="1" customHeight="1"/>
    <row r="17536" ht="12.75" hidden="1" customHeight="1"/>
    <row r="17537" ht="12.75" hidden="1" customHeight="1"/>
    <row r="17538" ht="12.75" hidden="1" customHeight="1"/>
    <row r="17539" ht="12.75" hidden="1" customHeight="1"/>
    <row r="17540" ht="12.75" hidden="1" customHeight="1"/>
    <row r="17541" ht="12.75" hidden="1" customHeight="1"/>
    <row r="17542" ht="12.75" hidden="1" customHeight="1"/>
    <row r="17543" ht="12.75" hidden="1" customHeight="1"/>
    <row r="17544" ht="12.75" hidden="1" customHeight="1"/>
    <row r="17545" ht="12.75" hidden="1" customHeight="1"/>
    <row r="17546" ht="12.75" hidden="1" customHeight="1"/>
    <row r="17547" ht="12.75" hidden="1" customHeight="1"/>
    <row r="17548" ht="12.75" hidden="1" customHeight="1"/>
    <row r="17549" ht="12.75" hidden="1" customHeight="1"/>
    <row r="17550" ht="12.75" hidden="1" customHeight="1"/>
    <row r="17551" ht="12.75" hidden="1" customHeight="1"/>
    <row r="17552" ht="12.75" hidden="1" customHeight="1"/>
    <row r="17553" ht="12.75" hidden="1" customHeight="1"/>
    <row r="17554" ht="12.75" hidden="1" customHeight="1"/>
    <row r="17555" ht="12.75" hidden="1" customHeight="1"/>
    <row r="17556" ht="12.75" hidden="1" customHeight="1"/>
    <row r="17557" ht="12.75" hidden="1" customHeight="1"/>
    <row r="17558" ht="12.75" hidden="1" customHeight="1"/>
    <row r="17559" ht="12.75" hidden="1" customHeight="1"/>
    <row r="17560" ht="12.75" hidden="1" customHeight="1"/>
    <row r="17561" ht="12.75" hidden="1" customHeight="1"/>
    <row r="17562" ht="12.75" hidden="1" customHeight="1"/>
    <row r="17563" ht="12.75" hidden="1" customHeight="1"/>
    <row r="17564" ht="12.75" hidden="1" customHeight="1"/>
    <row r="17565" ht="12.75" hidden="1" customHeight="1"/>
    <row r="17566" ht="12.75" hidden="1" customHeight="1"/>
    <row r="17567" ht="12.75" hidden="1" customHeight="1"/>
    <row r="17568" ht="12.75" hidden="1" customHeight="1"/>
    <row r="17569" ht="12.75" hidden="1" customHeight="1"/>
    <row r="17570" ht="12.75" hidden="1" customHeight="1"/>
    <row r="17571" ht="12.75" hidden="1" customHeight="1"/>
    <row r="17572" ht="12.75" hidden="1" customHeight="1"/>
    <row r="17573" ht="12.75" hidden="1" customHeight="1"/>
    <row r="17574" ht="12.75" hidden="1" customHeight="1"/>
    <row r="17575" ht="12.75" hidden="1" customHeight="1"/>
    <row r="17576" ht="12.75" hidden="1" customHeight="1"/>
    <row r="17577" ht="12.75" hidden="1" customHeight="1"/>
    <row r="17578" ht="12.75" hidden="1" customHeight="1"/>
    <row r="17579" ht="12.75" hidden="1" customHeight="1"/>
    <row r="17580" ht="12.75" hidden="1" customHeight="1"/>
    <row r="17581" ht="12.75" hidden="1" customHeight="1"/>
    <row r="17582" ht="12.75" hidden="1" customHeight="1"/>
    <row r="17583" ht="12.75" hidden="1" customHeight="1"/>
    <row r="17584" ht="12.75" hidden="1" customHeight="1"/>
    <row r="17585" ht="12.75" hidden="1" customHeight="1"/>
    <row r="17586" ht="12.75" hidden="1" customHeight="1"/>
    <row r="17587" ht="12.75" hidden="1" customHeight="1"/>
    <row r="17588" ht="12.75" hidden="1" customHeight="1"/>
    <row r="17589" ht="12.75" hidden="1" customHeight="1"/>
    <row r="17590" ht="12.75" hidden="1" customHeight="1"/>
    <row r="17591" ht="12.75" hidden="1" customHeight="1"/>
    <row r="17592" ht="12.75" hidden="1" customHeight="1"/>
    <row r="17593" ht="12.75" hidden="1" customHeight="1"/>
    <row r="17594" ht="12.75" hidden="1" customHeight="1"/>
    <row r="17595" ht="12.75" hidden="1" customHeight="1"/>
    <row r="17596" ht="12.75" hidden="1" customHeight="1"/>
    <row r="17597" ht="12.75" hidden="1" customHeight="1"/>
    <row r="17598" ht="12.75" hidden="1" customHeight="1"/>
    <row r="17599" ht="12.75" hidden="1" customHeight="1"/>
    <row r="17600" ht="12.75" hidden="1" customHeight="1"/>
    <row r="17601" ht="12.75" hidden="1" customHeight="1"/>
    <row r="17602" ht="12.75" hidden="1" customHeight="1"/>
    <row r="17603" ht="12.75" hidden="1" customHeight="1"/>
    <row r="17604" ht="12.75" hidden="1" customHeight="1"/>
    <row r="17605" ht="12.75" hidden="1" customHeight="1"/>
    <row r="17606" ht="12.75" hidden="1" customHeight="1"/>
    <row r="17607" ht="12.75" hidden="1" customHeight="1"/>
    <row r="17608" ht="12.75" hidden="1" customHeight="1"/>
    <row r="17609" ht="12.75" hidden="1" customHeight="1"/>
    <row r="17610" ht="12.75" hidden="1" customHeight="1"/>
    <row r="17611" ht="12.75" hidden="1" customHeight="1"/>
    <row r="17612" ht="12.75" hidden="1" customHeight="1"/>
    <row r="17613" ht="12.75" hidden="1" customHeight="1"/>
    <row r="17614" ht="12.75" hidden="1" customHeight="1"/>
    <row r="17615" ht="12.75" hidden="1" customHeight="1"/>
    <row r="17616" ht="12.75" hidden="1" customHeight="1"/>
    <row r="17617" ht="12.75" hidden="1" customHeight="1"/>
    <row r="17618" ht="12.75" hidden="1" customHeight="1"/>
    <row r="17619" ht="12.75" hidden="1" customHeight="1"/>
    <row r="17620" ht="12.75" hidden="1" customHeight="1"/>
    <row r="17621" ht="12.75" hidden="1" customHeight="1"/>
    <row r="17622" ht="12.75" hidden="1" customHeight="1"/>
    <row r="17623" ht="12.75" hidden="1" customHeight="1"/>
    <row r="17624" ht="12.75" hidden="1" customHeight="1"/>
    <row r="17625" ht="12.75" hidden="1" customHeight="1"/>
    <row r="17626" ht="12.75" hidden="1" customHeight="1"/>
    <row r="17627" ht="12.75" hidden="1" customHeight="1"/>
    <row r="17628" ht="12.75" hidden="1" customHeight="1"/>
    <row r="17629" ht="12.75" hidden="1" customHeight="1"/>
    <row r="17630" ht="12.75" hidden="1" customHeight="1"/>
    <row r="17631" ht="12.75" hidden="1" customHeight="1"/>
    <row r="17632" ht="12.75" hidden="1" customHeight="1"/>
    <row r="17633" ht="12.75" hidden="1" customHeight="1"/>
    <row r="17634" ht="12.75" hidden="1" customHeight="1"/>
    <row r="17635" ht="12.75" hidden="1" customHeight="1"/>
    <row r="17636" ht="12.75" hidden="1" customHeight="1"/>
    <row r="17637" ht="12.75" hidden="1" customHeight="1"/>
    <row r="17638" ht="12.75" hidden="1" customHeight="1"/>
    <row r="17639" ht="12.75" hidden="1" customHeight="1"/>
    <row r="17640" ht="12.75" hidden="1" customHeight="1"/>
    <row r="17641" ht="12.75" hidden="1" customHeight="1"/>
    <row r="17642" ht="12.75" hidden="1" customHeight="1"/>
    <row r="17643" ht="12.75" hidden="1" customHeight="1"/>
    <row r="17644" ht="12.75" hidden="1" customHeight="1"/>
    <row r="17645" ht="12.75" hidden="1" customHeight="1"/>
    <row r="17646" ht="12.75" hidden="1" customHeight="1"/>
    <row r="17647" ht="12.75" hidden="1" customHeight="1"/>
    <row r="17648" ht="12.75" hidden="1" customHeight="1"/>
    <row r="17649" ht="12.75" hidden="1" customHeight="1"/>
    <row r="17650" ht="12.75" hidden="1" customHeight="1"/>
    <row r="17651" ht="12.75" hidden="1" customHeight="1"/>
    <row r="17652" ht="12.75" hidden="1" customHeight="1"/>
    <row r="17653" ht="12.75" hidden="1" customHeight="1"/>
    <row r="17654" ht="12.75" hidden="1" customHeight="1"/>
    <row r="17655" ht="12.75" hidden="1" customHeight="1"/>
    <row r="17656" ht="12.75" hidden="1" customHeight="1"/>
    <row r="17657" ht="12.75" hidden="1" customHeight="1"/>
    <row r="17658" ht="12.75" hidden="1" customHeight="1"/>
    <row r="17659" ht="12.75" hidden="1" customHeight="1"/>
    <row r="17660" ht="12.75" hidden="1" customHeight="1"/>
    <row r="17661" ht="12.75" hidden="1" customHeight="1"/>
    <row r="17662" ht="12.75" hidden="1" customHeight="1"/>
    <row r="17663" ht="12.75" hidden="1" customHeight="1"/>
    <row r="17664" ht="12.75" hidden="1" customHeight="1"/>
    <row r="17665" ht="12.75" hidden="1" customHeight="1"/>
    <row r="17666" ht="12.75" hidden="1" customHeight="1"/>
    <row r="17667" ht="12.75" hidden="1" customHeight="1"/>
    <row r="17668" ht="12.75" hidden="1" customHeight="1"/>
    <row r="17669" ht="12.75" hidden="1" customHeight="1"/>
    <row r="17670" ht="12.75" hidden="1" customHeight="1"/>
    <row r="17671" ht="12.75" hidden="1" customHeight="1"/>
    <row r="17672" ht="12.75" hidden="1" customHeight="1"/>
    <row r="17673" ht="12.75" hidden="1" customHeight="1"/>
    <row r="17674" ht="12.75" hidden="1" customHeight="1"/>
    <row r="17675" ht="12.75" hidden="1" customHeight="1"/>
    <row r="17676" ht="12.75" hidden="1" customHeight="1"/>
    <row r="17677" ht="12.75" hidden="1" customHeight="1"/>
    <row r="17678" ht="12.75" hidden="1" customHeight="1"/>
    <row r="17679" ht="12.75" hidden="1" customHeight="1"/>
    <row r="17680" ht="12.75" hidden="1" customHeight="1"/>
    <row r="17681" ht="12.75" hidden="1" customHeight="1"/>
    <row r="17682" ht="12.75" hidden="1" customHeight="1"/>
    <row r="17683" ht="12.75" hidden="1" customHeight="1"/>
    <row r="17684" ht="12.75" hidden="1" customHeight="1"/>
    <row r="17685" ht="12.75" hidden="1" customHeight="1"/>
    <row r="17686" ht="12.75" hidden="1" customHeight="1"/>
    <row r="17687" ht="12.75" hidden="1" customHeight="1"/>
    <row r="17688" ht="12.75" hidden="1" customHeight="1"/>
    <row r="17689" ht="12.75" hidden="1" customHeight="1"/>
    <row r="17690" ht="12.75" hidden="1" customHeight="1"/>
    <row r="17691" ht="12.75" hidden="1" customHeight="1"/>
    <row r="17692" ht="12.75" hidden="1" customHeight="1"/>
    <row r="17693" ht="12.75" hidden="1" customHeight="1"/>
    <row r="17694" ht="12.75" hidden="1" customHeight="1"/>
    <row r="17695" ht="12.75" hidden="1" customHeight="1"/>
    <row r="17696" ht="12.75" hidden="1" customHeight="1"/>
    <row r="17697" ht="12.75" hidden="1" customHeight="1"/>
    <row r="17698" ht="12.75" hidden="1" customHeight="1"/>
    <row r="17699" ht="12.75" hidden="1" customHeight="1"/>
    <row r="17700" ht="12.75" hidden="1" customHeight="1"/>
    <row r="17701" ht="12.75" hidden="1" customHeight="1"/>
    <row r="17702" ht="12.75" hidden="1" customHeight="1"/>
    <row r="17703" ht="12.75" hidden="1" customHeight="1"/>
    <row r="17704" ht="12.75" hidden="1" customHeight="1"/>
    <row r="17705" ht="12.75" hidden="1" customHeight="1"/>
    <row r="17706" ht="12.75" hidden="1" customHeight="1"/>
    <row r="17707" ht="12.75" hidden="1" customHeight="1"/>
    <row r="17708" ht="12.75" hidden="1" customHeight="1"/>
    <row r="17709" ht="12.75" hidden="1" customHeight="1"/>
    <row r="17710" ht="12.75" hidden="1" customHeight="1"/>
    <row r="17711" ht="12.75" hidden="1" customHeight="1"/>
    <row r="17712" ht="12.75" hidden="1" customHeight="1"/>
    <row r="17713" ht="12.75" hidden="1" customHeight="1"/>
    <row r="17714" ht="12.75" hidden="1" customHeight="1"/>
    <row r="17715" ht="12.75" hidden="1" customHeight="1"/>
    <row r="17716" ht="12.75" hidden="1" customHeight="1"/>
    <row r="17717" ht="12.75" hidden="1" customHeight="1"/>
    <row r="17718" ht="12.75" hidden="1" customHeight="1"/>
    <row r="17719" ht="12.75" hidden="1" customHeight="1"/>
    <row r="17720" ht="12.75" hidden="1" customHeight="1"/>
    <row r="17721" ht="12.75" hidden="1" customHeight="1"/>
    <row r="17722" ht="12.75" hidden="1" customHeight="1"/>
    <row r="17723" ht="12.75" hidden="1" customHeight="1"/>
    <row r="17724" ht="12.75" hidden="1" customHeight="1"/>
    <row r="17725" ht="12.75" hidden="1" customHeight="1"/>
    <row r="17726" ht="12.75" hidden="1" customHeight="1"/>
    <row r="17727" ht="12.75" hidden="1" customHeight="1"/>
    <row r="17728" ht="12.75" hidden="1" customHeight="1"/>
    <row r="17729" ht="12.75" hidden="1" customHeight="1"/>
    <row r="17730" ht="12.75" hidden="1" customHeight="1"/>
    <row r="17731" ht="12.75" hidden="1" customHeight="1"/>
    <row r="17732" ht="12.75" hidden="1" customHeight="1"/>
    <row r="17733" ht="12.75" hidden="1" customHeight="1"/>
    <row r="17734" ht="12.75" hidden="1" customHeight="1"/>
    <row r="17735" ht="12.75" hidden="1" customHeight="1"/>
    <row r="17736" ht="12.75" hidden="1" customHeight="1"/>
    <row r="17737" ht="12.75" hidden="1" customHeight="1"/>
    <row r="17738" ht="12.75" hidden="1" customHeight="1"/>
    <row r="17739" ht="12.75" hidden="1" customHeight="1"/>
    <row r="17740" ht="12.75" hidden="1" customHeight="1"/>
    <row r="17741" ht="12.75" hidden="1" customHeight="1"/>
    <row r="17742" ht="12.75" hidden="1" customHeight="1"/>
    <row r="17743" ht="12.75" hidden="1" customHeight="1"/>
    <row r="17744" ht="12.75" hidden="1" customHeight="1"/>
    <row r="17745" ht="12.75" hidden="1" customHeight="1"/>
    <row r="17746" ht="12.75" hidden="1" customHeight="1"/>
    <row r="17747" ht="12.75" hidden="1" customHeight="1"/>
    <row r="17748" ht="12.75" hidden="1" customHeight="1"/>
    <row r="17749" ht="12.75" hidden="1" customHeight="1"/>
    <row r="17750" ht="12.75" hidden="1" customHeight="1"/>
    <row r="17751" ht="12.75" hidden="1" customHeight="1"/>
    <row r="17752" ht="12.75" hidden="1" customHeight="1"/>
    <row r="17753" ht="12.75" hidden="1" customHeight="1"/>
    <row r="17754" ht="12.75" hidden="1" customHeight="1"/>
    <row r="17755" ht="12.75" hidden="1" customHeight="1"/>
    <row r="17756" ht="12.75" hidden="1" customHeight="1"/>
    <row r="17757" ht="12.75" hidden="1" customHeight="1"/>
    <row r="17758" ht="12.75" hidden="1" customHeight="1"/>
    <row r="17759" ht="12.75" hidden="1" customHeight="1"/>
    <row r="17760" ht="12.75" hidden="1" customHeight="1"/>
    <row r="17761" ht="12.75" hidden="1" customHeight="1"/>
    <row r="17762" ht="12.75" hidden="1" customHeight="1"/>
    <row r="17763" ht="12.75" hidden="1" customHeight="1"/>
    <row r="17764" ht="12.75" hidden="1" customHeight="1"/>
    <row r="17765" ht="12.75" hidden="1" customHeight="1"/>
    <row r="17766" ht="12.75" hidden="1" customHeight="1"/>
    <row r="17767" ht="12.75" hidden="1" customHeight="1"/>
    <row r="17768" ht="12.75" hidden="1" customHeight="1"/>
    <row r="17769" ht="12.75" hidden="1" customHeight="1"/>
    <row r="17770" ht="12.75" hidden="1" customHeight="1"/>
    <row r="17771" ht="12.75" hidden="1" customHeight="1"/>
    <row r="17772" ht="12.75" hidden="1" customHeight="1"/>
    <row r="17773" ht="12.75" hidden="1" customHeight="1"/>
    <row r="17774" ht="12.75" hidden="1" customHeight="1"/>
    <row r="17775" ht="12.75" hidden="1" customHeight="1"/>
    <row r="17776" ht="12.75" hidden="1" customHeight="1"/>
    <row r="17777" ht="12.75" hidden="1" customHeight="1"/>
    <row r="17778" ht="12.75" hidden="1" customHeight="1"/>
    <row r="17779" ht="12.75" hidden="1" customHeight="1"/>
    <row r="17780" ht="12.75" hidden="1" customHeight="1"/>
    <row r="17781" ht="12.75" hidden="1" customHeight="1"/>
    <row r="17782" ht="12.75" hidden="1" customHeight="1"/>
    <row r="17783" ht="12.75" hidden="1" customHeight="1"/>
    <row r="17784" ht="12.75" hidden="1" customHeight="1"/>
    <row r="17785" ht="12.75" hidden="1" customHeight="1"/>
    <row r="17786" ht="12.75" hidden="1" customHeight="1"/>
    <row r="17787" ht="12.75" hidden="1" customHeight="1"/>
    <row r="17788" ht="12.75" hidden="1" customHeight="1"/>
    <row r="17789" ht="12.75" hidden="1" customHeight="1"/>
    <row r="17790" ht="12.75" hidden="1" customHeight="1"/>
    <row r="17791" ht="12.75" hidden="1" customHeight="1"/>
    <row r="17792" ht="12.75" hidden="1" customHeight="1"/>
    <row r="17793" ht="12.75" hidden="1" customHeight="1"/>
    <row r="17794" ht="12.75" hidden="1" customHeight="1"/>
    <row r="17795" ht="12.75" hidden="1" customHeight="1"/>
    <row r="17796" ht="12.75" hidden="1" customHeight="1"/>
    <row r="17797" ht="12.75" hidden="1" customHeight="1"/>
    <row r="17798" ht="12.75" hidden="1" customHeight="1"/>
    <row r="17799" ht="12.75" hidden="1" customHeight="1"/>
    <row r="17800" ht="12.75" hidden="1" customHeight="1"/>
    <row r="17801" ht="12.75" hidden="1" customHeight="1"/>
    <row r="17802" ht="12.75" hidden="1" customHeight="1"/>
    <row r="17803" ht="12.75" hidden="1" customHeight="1"/>
    <row r="17804" ht="12.75" hidden="1" customHeight="1"/>
    <row r="17805" ht="12.75" hidden="1" customHeight="1"/>
    <row r="17806" ht="12.75" hidden="1" customHeight="1"/>
    <row r="17807" ht="12.75" hidden="1" customHeight="1"/>
    <row r="17808" ht="12.75" hidden="1" customHeight="1"/>
    <row r="17809" ht="12.75" hidden="1" customHeight="1"/>
    <row r="17810" ht="12.75" hidden="1" customHeight="1"/>
    <row r="17811" ht="12.75" hidden="1" customHeight="1"/>
    <row r="17812" ht="12.75" hidden="1" customHeight="1"/>
    <row r="17813" ht="12.75" hidden="1" customHeight="1"/>
    <row r="17814" ht="12.75" hidden="1" customHeight="1"/>
    <row r="17815" ht="12.75" hidden="1" customHeight="1"/>
    <row r="17816" ht="12.75" hidden="1" customHeight="1"/>
    <row r="17817" ht="12.75" hidden="1" customHeight="1"/>
    <row r="17818" ht="12.75" hidden="1" customHeight="1"/>
    <row r="17819" ht="12.75" hidden="1" customHeight="1"/>
    <row r="17820" ht="12.75" hidden="1" customHeight="1"/>
    <row r="17821" ht="12.75" hidden="1" customHeight="1"/>
    <row r="17822" ht="12.75" hidden="1" customHeight="1"/>
    <row r="17823" ht="12.75" hidden="1" customHeight="1"/>
    <row r="17824" ht="12.75" hidden="1" customHeight="1"/>
    <row r="17825" ht="12.75" hidden="1" customHeight="1"/>
    <row r="17826" ht="12.75" hidden="1" customHeight="1"/>
    <row r="17827" ht="12.75" hidden="1" customHeight="1"/>
    <row r="17828" ht="12.75" hidden="1" customHeight="1"/>
    <row r="17829" ht="12.75" hidden="1" customHeight="1"/>
    <row r="17830" ht="12.75" hidden="1" customHeight="1"/>
    <row r="17831" ht="12.75" hidden="1" customHeight="1"/>
    <row r="17832" ht="12.75" hidden="1" customHeight="1"/>
    <row r="17833" ht="12.75" hidden="1" customHeight="1"/>
    <row r="17834" ht="12.75" hidden="1" customHeight="1"/>
    <row r="17835" ht="12.75" hidden="1" customHeight="1"/>
    <row r="17836" ht="12.75" hidden="1" customHeight="1"/>
    <row r="17837" ht="12.75" hidden="1" customHeight="1"/>
    <row r="17838" ht="12.75" hidden="1" customHeight="1"/>
    <row r="17839" ht="12.75" hidden="1" customHeight="1"/>
    <row r="17840" ht="12.75" hidden="1" customHeight="1"/>
    <row r="17841" ht="12.75" hidden="1" customHeight="1"/>
    <row r="17842" ht="12.75" hidden="1" customHeight="1"/>
    <row r="17843" ht="12.75" hidden="1" customHeight="1"/>
    <row r="17844" ht="12.75" hidden="1" customHeight="1"/>
    <row r="17845" ht="12.75" hidden="1" customHeight="1"/>
    <row r="17846" ht="12.75" hidden="1" customHeight="1"/>
    <row r="17847" ht="12.75" hidden="1" customHeight="1"/>
    <row r="17848" ht="12.75" hidden="1" customHeight="1"/>
    <row r="17849" ht="12.75" hidden="1" customHeight="1"/>
    <row r="17850" ht="12.75" hidden="1" customHeight="1"/>
    <row r="17851" ht="12.75" hidden="1" customHeight="1"/>
    <row r="17852" ht="12.75" hidden="1" customHeight="1"/>
    <row r="17853" ht="12.75" hidden="1" customHeight="1"/>
    <row r="17854" ht="12.75" hidden="1" customHeight="1"/>
    <row r="17855" ht="12.75" hidden="1" customHeight="1"/>
    <row r="17856" ht="12.75" hidden="1" customHeight="1"/>
    <row r="17857" ht="12.75" hidden="1" customHeight="1"/>
    <row r="17858" ht="12.75" hidden="1" customHeight="1"/>
    <row r="17859" ht="12.75" hidden="1" customHeight="1"/>
    <row r="17860" ht="12.75" hidden="1" customHeight="1"/>
    <row r="17861" ht="12.75" hidden="1" customHeight="1"/>
    <row r="17862" ht="12.75" hidden="1" customHeight="1"/>
    <row r="17863" ht="12.75" hidden="1" customHeight="1"/>
    <row r="17864" ht="12.75" hidden="1" customHeight="1"/>
    <row r="17865" ht="12.75" hidden="1" customHeight="1"/>
    <row r="17866" ht="12.75" hidden="1" customHeight="1"/>
    <row r="17867" ht="12.75" hidden="1" customHeight="1"/>
    <row r="17868" ht="12.75" hidden="1" customHeight="1"/>
    <row r="17869" ht="12.75" hidden="1" customHeight="1"/>
    <row r="17870" ht="12.75" hidden="1" customHeight="1"/>
    <row r="17871" ht="12.75" hidden="1" customHeight="1"/>
    <row r="17872" ht="12.75" hidden="1" customHeight="1"/>
    <row r="17873" ht="12.75" hidden="1" customHeight="1"/>
    <row r="17874" ht="12.75" hidden="1" customHeight="1"/>
    <row r="17875" ht="12.75" hidden="1" customHeight="1"/>
    <row r="17876" ht="12.75" hidden="1" customHeight="1"/>
    <row r="17877" ht="12.75" hidden="1" customHeight="1"/>
    <row r="17878" ht="12.75" hidden="1" customHeight="1"/>
    <row r="17879" ht="12.75" hidden="1" customHeight="1"/>
    <row r="17880" ht="12.75" hidden="1" customHeight="1"/>
    <row r="17881" ht="12.75" hidden="1" customHeight="1"/>
    <row r="17882" ht="12.75" hidden="1" customHeight="1"/>
    <row r="17883" ht="12.75" hidden="1" customHeight="1"/>
    <row r="17884" ht="12.75" hidden="1" customHeight="1"/>
    <row r="17885" ht="12.75" hidden="1" customHeight="1"/>
    <row r="17886" ht="12.75" hidden="1" customHeight="1"/>
    <row r="17887" ht="12.75" hidden="1" customHeight="1"/>
    <row r="17888" ht="12.75" hidden="1" customHeight="1"/>
    <row r="17889" ht="12.75" hidden="1" customHeight="1"/>
    <row r="17890" ht="12.75" hidden="1" customHeight="1"/>
    <row r="17891" ht="12.75" hidden="1" customHeight="1"/>
    <row r="17892" ht="12.75" hidden="1" customHeight="1"/>
    <row r="17893" ht="12.75" hidden="1" customHeight="1"/>
    <row r="17894" ht="12.75" hidden="1" customHeight="1"/>
    <row r="17895" ht="12.75" hidden="1" customHeight="1"/>
    <row r="17896" ht="12.75" hidden="1" customHeight="1"/>
    <row r="17897" ht="12.75" hidden="1" customHeight="1"/>
    <row r="17898" ht="12.75" hidden="1" customHeight="1"/>
    <row r="17899" ht="12.75" hidden="1" customHeight="1"/>
    <row r="17900" ht="12.75" hidden="1" customHeight="1"/>
    <row r="17901" ht="12.75" hidden="1" customHeight="1"/>
    <row r="17902" ht="12.75" hidden="1" customHeight="1"/>
    <row r="17903" ht="12.75" hidden="1" customHeight="1"/>
    <row r="17904" ht="12.75" hidden="1" customHeight="1"/>
    <row r="17905" ht="12.75" hidden="1" customHeight="1"/>
    <row r="17906" ht="12.75" hidden="1" customHeight="1"/>
    <row r="17907" ht="12.75" hidden="1" customHeight="1"/>
    <row r="17908" ht="12.75" hidden="1" customHeight="1"/>
    <row r="17909" ht="12.75" hidden="1" customHeight="1"/>
    <row r="17910" ht="12.75" hidden="1" customHeight="1"/>
    <row r="17911" ht="12.75" hidden="1" customHeight="1"/>
    <row r="17912" ht="12.75" hidden="1" customHeight="1"/>
    <row r="17913" ht="12.75" hidden="1" customHeight="1"/>
    <row r="17914" ht="12.75" hidden="1" customHeight="1"/>
    <row r="17915" ht="12.75" hidden="1" customHeight="1"/>
    <row r="17916" ht="12.75" hidden="1" customHeight="1"/>
    <row r="17917" ht="12.75" hidden="1" customHeight="1"/>
    <row r="17918" ht="12.75" hidden="1" customHeight="1"/>
    <row r="17919" ht="12.75" hidden="1" customHeight="1"/>
    <row r="17920" ht="12.75" hidden="1" customHeight="1"/>
    <row r="17921" ht="12.75" hidden="1" customHeight="1"/>
    <row r="17922" ht="12.75" hidden="1" customHeight="1"/>
    <row r="17923" ht="12.75" hidden="1" customHeight="1"/>
    <row r="17924" ht="12.75" hidden="1" customHeight="1"/>
    <row r="17925" ht="12.75" hidden="1" customHeight="1"/>
    <row r="17926" ht="12.75" hidden="1" customHeight="1"/>
    <row r="17927" ht="12.75" hidden="1" customHeight="1"/>
    <row r="17928" ht="12.75" hidden="1" customHeight="1"/>
    <row r="17929" ht="12.75" hidden="1" customHeight="1"/>
    <row r="17930" ht="12.75" hidden="1" customHeight="1"/>
    <row r="17931" ht="12.75" hidden="1" customHeight="1"/>
    <row r="17932" ht="12.75" hidden="1" customHeight="1"/>
    <row r="17933" ht="12.75" hidden="1" customHeight="1"/>
    <row r="17934" ht="12.75" hidden="1" customHeight="1"/>
    <row r="17935" ht="12.75" hidden="1" customHeight="1"/>
    <row r="17936" ht="12.75" hidden="1" customHeight="1"/>
    <row r="17937" ht="12.75" hidden="1" customHeight="1"/>
    <row r="17938" ht="12.75" hidden="1" customHeight="1"/>
    <row r="17939" ht="12.75" hidden="1" customHeight="1"/>
    <row r="17940" ht="12.75" hidden="1" customHeight="1"/>
    <row r="17941" ht="12.75" hidden="1" customHeight="1"/>
    <row r="17942" ht="12.75" hidden="1" customHeight="1"/>
    <row r="17943" ht="12.75" hidden="1" customHeight="1"/>
    <row r="17944" ht="12.75" hidden="1" customHeight="1"/>
    <row r="17945" ht="12.75" hidden="1" customHeight="1"/>
    <row r="17946" ht="12.75" hidden="1" customHeight="1"/>
    <row r="17947" ht="12.75" hidden="1" customHeight="1"/>
    <row r="17948" ht="12.75" hidden="1" customHeight="1"/>
    <row r="17949" ht="12.75" hidden="1" customHeight="1"/>
    <row r="17950" ht="12.75" hidden="1" customHeight="1"/>
    <row r="17951" ht="12.75" hidden="1" customHeight="1"/>
    <row r="17952" ht="12.75" hidden="1" customHeight="1"/>
    <row r="17953" ht="12.75" hidden="1" customHeight="1"/>
    <row r="17954" ht="12.75" hidden="1" customHeight="1"/>
    <row r="17955" ht="12.75" hidden="1" customHeight="1"/>
    <row r="17956" ht="12.75" hidden="1" customHeight="1"/>
    <row r="17957" ht="12.75" hidden="1" customHeight="1"/>
    <row r="17958" ht="12.75" hidden="1" customHeight="1"/>
    <row r="17959" ht="12.75" hidden="1" customHeight="1"/>
    <row r="17960" ht="12.75" hidden="1" customHeight="1"/>
    <row r="17961" ht="12.75" hidden="1" customHeight="1"/>
    <row r="17962" ht="12.75" hidden="1" customHeight="1"/>
    <row r="17963" ht="12.75" hidden="1" customHeight="1"/>
    <row r="17964" ht="12.75" hidden="1" customHeight="1"/>
    <row r="17965" ht="12.75" hidden="1" customHeight="1"/>
    <row r="17966" ht="12.75" hidden="1" customHeight="1"/>
    <row r="17967" ht="12.75" hidden="1" customHeight="1"/>
    <row r="17968" ht="12.75" hidden="1" customHeight="1"/>
    <row r="17969" ht="12.75" hidden="1" customHeight="1"/>
    <row r="17970" ht="12.75" hidden="1" customHeight="1"/>
    <row r="17971" ht="12.75" hidden="1" customHeight="1"/>
    <row r="17972" ht="12.75" hidden="1" customHeight="1"/>
    <row r="17973" ht="12.75" hidden="1" customHeight="1"/>
    <row r="17974" ht="12.75" hidden="1" customHeight="1"/>
    <row r="17975" ht="12.75" hidden="1" customHeight="1"/>
    <row r="17976" ht="12.75" hidden="1" customHeight="1"/>
    <row r="17977" ht="12.75" hidden="1" customHeight="1"/>
    <row r="17978" ht="12.75" hidden="1" customHeight="1"/>
    <row r="17979" ht="12.75" hidden="1" customHeight="1"/>
    <row r="17980" ht="12.75" hidden="1" customHeight="1"/>
    <row r="17981" ht="12.75" hidden="1" customHeight="1"/>
    <row r="17982" ht="12.75" hidden="1" customHeight="1"/>
    <row r="17983" ht="12.75" hidden="1" customHeight="1"/>
    <row r="17984" ht="12.75" hidden="1" customHeight="1"/>
    <row r="17985" ht="12.75" hidden="1" customHeight="1"/>
    <row r="17986" ht="12.75" hidden="1" customHeight="1"/>
    <row r="17987" ht="12.75" hidden="1" customHeight="1"/>
    <row r="17988" ht="12.75" hidden="1" customHeight="1"/>
    <row r="17989" ht="12.75" hidden="1" customHeight="1"/>
    <row r="17990" ht="12.75" hidden="1" customHeight="1"/>
    <row r="17991" ht="12.75" hidden="1" customHeight="1"/>
    <row r="17992" ht="12.75" hidden="1" customHeight="1"/>
    <row r="17993" ht="12.75" hidden="1" customHeight="1"/>
    <row r="17994" ht="12.75" hidden="1" customHeight="1"/>
    <row r="17995" ht="12.75" hidden="1" customHeight="1"/>
    <row r="17996" ht="12.75" hidden="1" customHeight="1"/>
    <row r="17997" ht="12.75" hidden="1" customHeight="1"/>
    <row r="17998" ht="12.75" hidden="1" customHeight="1"/>
    <row r="17999" ht="12.75" hidden="1" customHeight="1"/>
    <row r="18000" ht="12.75" hidden="1" customHeight="1"/>
    <row r="18001" ht="12.75" hidden="1" customHeight="1"/>
    <row r="18002" ht="12.75" hidden="1" customHeight="1"/>
    <row r="18003" ht="12.75" hidden="1" customHeight="1"/>
    <row r="18004" ht="12.75" hidden="1" customHeight="1"/>
    <row r="18005" ht="12.75" hidden="1" customHeight="1"/>
    <row r="18006" ht="12.75" hidden="1" customHeight="1"/>
    <row r="18007" ht="12.75" hidden="1" customHeight="1"/>
    <row r="18008" ht="12.75" hidden="1" customHeight="1"/>
    <row r="18009" ht="12.75" hidden="1" customHeight="1"/>
    <row r="18010" ht="12.75" hidden="1" customHeight="1"/>
    <row r="18011" ht="12.75" hidden="1" customHeight="1"/>
    <row r="18012" ht="12.75" hidden="1" customHeight="1"/>
    <row r="18013" ht="12.75" hidden="1" customHeight="1"/>
    <row r="18014" ht="12.75" hidden="1" customHeight="1"/>
    <row r="18015" ht="12.75" hidden="1" customHeight="1"/>
    <row r="18016" ht="12.75" hidden="1" customHeight="1"/>
    <row r="18017" ht="12.75" hidden="1" customHeight="1"/>
    <row r="18018" ht="12.75" hidden="1" customHeight="1"/>
    <row r="18019" ht="12.75" hidden="1" customHeight="1"/>
    <row r="18020" ht="12.75" hidden="1" customHeight="1"/>
    <row r="18021" ht="12.75" hidden="1" customHeight="1"/>
    <row r="18022" ht="12.75" hidden="1" customHeight="1"/>
    <row r="18023" ht="12.75" hidden="1" customHeight="1"/>
    <row r="18024" ht="12.75" hidden="1" customHeight="1"/>
    <row r="18025" ht="12.75" hidden="1" customHeight="1"/>
    <row r="18026" ht="12.75" hidden="1" customHeight="1"/>
    <row r="18027" ht="12.75" hidden="1" customHeight="1"/>
    <row r="18028" ht="12.75" hidden="1" customHeight="1"/>
    <row r="18029" ht="12.75" hidden="1" customHeight="1"/>
    <row r="18030" ht="12.75" hidden="1" customHeight="1"/>
    <row r="18031" ht="12.75" hidden="1" customHeight="1"/>
    <row r="18032" ht="12.75" hidden="1" customHeight="1"/>
    <row r="18033" ht="12.75" hidden="1" customHeight="1"/>
    <row r="18034" ht="12.75" hidden="1" customHeight="1"/>
    <row r="18035" ht="12.75" hidden="1" customHeight="1"/>
    <row r="18036" ht="12.75" hidden="1" customHeight="1"/>
    <row r="18037" ht="12.75" hidden="1" customHeight="1"/>
    <row r="18038" ht="12.75" hidden="1" customHeight="1"/>
    <row r="18039" ht="12.75" hidden="1" customHeight="1"/>
    <row r="18040" ht="12.75" hidden="1" customHeight="1"/>
    <row r="18041" ht="12.75" hidden="1" customHeight="1"/>
    <row r="18042" ht="12.75" hidden="1" customHeight="1"/>
    <row r="18043" ht="12.75" hidden="1" customHeight="1"/>
    <row r="18044" ht="12.75" hidden="1" customHeight="1"/>
    <row r="18045" ht="12.75" hidden="1" customHeight="1"/>
    <row r="18046" ht="12.75" hidden="1" customHeight="1"/>
    <row r="18047" ht="12.75" hidden="1" customHeight="1"/>
    <row r="18048" ht="12.75" hidden="1" customHeight="1"/>
    <row r="18049" ht="12.75" hidden="1" customHeight="1"/>
    <row r="18050" ht="12.75" hidden="1" customHeight="1"/>
    <row r="18051" ht="12.75" hidden="1" customHeight="1"/>
    <row r="18052" ht="12.75" hidden="1" customHeight="1"/>
    <row r="18053" ht="12.75" hidden="1" customHeight="1"/>
    <row r="18054" ht="12.75" hidden="1" customHeight="1"/>
    <row r="18055" ht="12.75" hidden="1" customHeight="1"/>
    <row r="18056" ht="12.75" hidden="1" customHeight="1"/>
    <row r="18057" ht="12.75" hidden="1" customHeight="1"/>
    <row r="18058" ht="12.75" hidden="1" customHeight="1"/>
    <row r="18059" ht="12.75" hidden="1" customHeight="1"/>
    <row r="18060" ht="12.75" hidden="1" customHeight="1"/>
    <row r="18061" ht="12.75" hidden="1" customHeight="1"/>
    <row r="18062" ht="12.75" hidden="1" customHeight="1"/>
    <row r="18063" ht="12.75" hidden="1" customHeight="1"/>
    <row r="18064" ht="12.75" hidden="1" customHeight="1"/>
    <row r="18065" ht="12.75" hidden="1" customHeight="1"/>
    <row r="18066" ht="12.75" hidden="1" customHeight="1"/>
    <row r="18067" ht="12.75" hidden="1" customHeight="1"/>
    <row r="18068" ht="12.75" hidden="1" customHeight="1"/>
    <row r="18069" ht="12.75" hidden="1" customHeight="1"/>
    <row r="18070" ht="12.75" hidden="1" customHeight="1"/>
    <row r="18071" ht="12.75" hidden="1" customHeight="1"/>
    <row r="18072" ht="12.75" hidden="1" customHeight="1"/>
    <row r="18073" ht="12.75" hidden="1" customHeight="1"/>
    <row r="18074" ht="12.75" hidden="1" customHeight="1"/>
    <row r="18075" ht="12.75" hidden="1" customHeight="1"/>
    <row r="18076" ht="12.75" hidden="1" customHeight="1"/>
    <row r="18077" ht="12.75" hidden="1" customHeight="1"/>
    <row r="18078" ht="12.75" hidden="1" customHeight="1"/>
    <row r="18079" ht="12.75" hidden="1" customHeight="1"/>
    <row r="18080" ht="12.75" hidden="1" customHeight="1"/>
    <row r="18081" ht="12.75" hidden="1" customHeight="1"/>
    <row r="18082" ht="12.75" hidden="1" customHeight="1"/>
    <row r="18083" ht="12.75" hidden="1" customHeight="1"/>
    <row r="18084" ht="12.75" hidden="1" customHeight="1"/>
    <row r="18085" ht="12.75" hidden="1" customHeight="1"/>
    <row r="18086" ht="12.75" hidden="1" customHeight="1"/>
    <row r="18087" ht="12.75" hidden="1" customHeight="1"/>
    <row r="18088" ht="12.75" hidden="1" customHeight="1"/>
    <row r="18089" ht="12.75" hidden="1" customHeight="1"/>
    <row r="18090" ht="12.75" hidden="1" customHeight="1"/>
    <row r="18091" ht="12.75" hidden="1" customHeight="1"/>
    <row r="18092" ht="12.75" hidden="1" customHeight="1"/>
    <row r="18093" ht="12.75" hidden="1" customHeight="1"/>
    <row r="18094" ht="12.75" hidden="1" customHeight="1"/>
    <row r="18095" ht="12.75" hidden="1" customHeight="1"/>
    <row r="18096" ht="12.75" hidden="1" customHeight="1"/>
    <row r="18097" ht="12.75" hidden="1" customHeight="1"/>
    <row r="18098" ht="12.75" hidden="1" customHeight="1"/>
    <row r="18099" ht="12.75" hidden="1" customHeight="1"/>
    <row r="18100" ht="12.75" hidden="1" customHeight="1"/>
    <row r="18101" ht="12.75" hidden="1" customHeight="1"/>
    <row r="18102" ht="12.75" hidden="1" customHeight="1"/>
    <row r="18103" ht="12.75" hidden="1" customHeight="1"/>
    <row r="18104" ht="12.75" hidden="1" customHeight="1"/>
    <row r="18105" ht="12.75" hidden="1" customHeight="1"/>
    <row r="18106" ht="12.75" hidden="1" customHeight="1"/>
    <row r="18107" ht="12.75" hidden="1" customHeight="1"/>
    <row r="18108" ht="12.75" hidden="1" customHeight="1"/>
    <row r="18109" ht="12.75" hidden="1" customHeight="1"/>
    <row r="18110" ht="12.75" hidden="1" customHeight="1"/>
    <row r="18111" ht="12.75" hidden="1" customHeight="1"/>
    <row r="18112" ht="12.75" hidden="1" customHeight="1"/>
    <row r="18113" ht="12.75" hidden="1" customHeight="1"/>
    <row r="18114" ht="12.75" hidden="1" customHeight="1"/>
    <row r="18115" ht="12.75" hidden="1" customHeight="1"/>
    <row r="18116" ht="12.75" hidden="1" customHeight="1"/>
    <row r="18117" ht="12.75" hidden="1" customHeight="1"/>
    <row r="18118" ht="12.75" hidden="1" customHeight="1"/>
    <row r="18119" ht="12.75" hidden="1" customHeight="1"/>
    <row r="18120" ht="12.75" hidden="1" customHeight="1"/>
    <row r="18121" ht="12.75" hidden="1" customHeight="1"/>
    <row r="18122" ht="12.75" hidden="1" customHeight="1"/>
    <row r="18123" ht="12.75" hidden="1" customHeight="1"/>
    <row r="18124" ht="12.75" hidden="1" customHeight="1"/>
    <row r="18125" ht="12.75" hidden="1" customHeight="1"/>
    <row r="18126" ht="12.75" hidden="1" customHeight="1"/>
    <row r="18127" ht="12.75" hidden="1" customHeight="1"/>
    <row r="18128" ht="12.75" hidden="1" customHeight="1"/>
    <row r="18129" ht="12.75" hidden="1" customHeight="1"/>
    <row r="18130" ht="12.75" hidden="1" customHeight="1"/>
    <row r="18131" ht="12.75" hidden="1" customHeight="1"/>
    <row r="18132" ht="12.75" hidden="1" customHeight="1"/>
    <row r="18133" ht="12.75" hidden="1" customHeight="1"/>
    <row r="18134" ht="12.75" hidden="1" customHeight="1"/>
    <row r="18135" ht="12.75" hidden="1" customHeight="1"/>
    <row r="18136" ht="12.75" hidden="1" customHeight="1"/>
    <row r="18137" ht="12.75" hidden="1" customHeight="1"/>
    <row r="18138" ht="12.75" hidden="1" customHeight="1"/>
    <row r="18139" ht="12.75" hidden="1" customHeight="1"/>
    <row r="18140" ht="12.75" hidden="1" customHeight="1"/>
    <row r="18141" ht="12.75" hidden="1" customHeight="1"/>
    <row r="18142" ht="12.75" hidden="1" customHeight="1"/>
    <row r="18143" ht="12.75" hidden="1" customHeight="1"/>
    <row r="18144" ht="12.75" hidden="1" customHeight="1"/>
    <row r="18145" ht="12.75" hidden="1" customHeight="1"/>
    <row r="18146" ht="12.75" hidden="1" customHeight="1"/>
    <row r="18147" ht="12.75" hidden="1" customHeight="1"/>
    <row r="18148" ht="12.75" hidden="1" customHeight="1"/>
    <row r="18149" ht="12.75" hidden="1" customHeight="1"/>
    <row r="18150" ht="12.75" hidden="1" customHeight="1"/>
    <row r="18151" ht="12.75" hidden="1" customHeight="1"/>
    <row r="18152" ht="12.75" hidden="1" customHeight="1"/>
    <row r="18153" ht="12.75" hidden="1" customHeight="1"/>
    <row r="18154" ht="12.75" hidden="1" customHeight="1"/>
    <row r="18155" ht="12.75" hidden="1" customHeight="1"/>
    <row r="18156" ht="12.75" hidden="1" customHeight="1"/>
    <row r="18157" ht="12.75" hidden="1" customHeight="1"/>
    <row r="18158" ht="12.75" hidden="1" customHeight="1"/>
    <row r="18159" ht="12.75" hidden="1" customHeight="1"/>
    <row r="18160" ht="12.75" hidden="1" customHeight="1"/>
    <row r="18161" ht="12.75" hidden="1" customHeight="1"/>
    <row r="18162" ht="12.75" hidden="1" customHeight="1"/>
    <row r="18163" ht="12.75" hidden="1" customHeight="1"/>
    <row r="18164" ht="12.75" hidden="1" customHeight="1"/>
    <row r="18165" ht="12.75" hidden="1" customHeight="1"/>
    <row r="18166" ht="12.75" hidden="1" customHeight="1"/>
    <row r="18167" ht="12.75" hidden="1" customHeight="1"/>
    <row r="18168" ht="12.75" hidden="1" customHeight="1"/>
    <row r="18169" ht="12.75" hidden="1" customHeight="1"/>
    <row r="18170" ht="12.75" hidden="1" customHeight="1"/>
    <row r="18171" ht="12.75" hidden="1" customHeight="1"/>
    <row r="18172" ht="12.75" hidden="1" customHeight="1"/>
    <row r="18173" ht="12.75" hidden="1" customHeight="1"/>
    <row r="18174" ht="12.75" hidden="1" customHeight="1"/>
    <row r="18175" ht="12.75" hidden="1" customHeight="1"/>
    <row r="18176" ht="12.75" hidden="1" customHeight="1"/>
    <row r="18177" ht="12.75" hidden="1" customHeight="1"/>
    <row r="18178" ht="12.75" hidden="1" customHeight="1"/>
    <row r="18179" ht="12.75" hidden="1" customHeight="1"/>
    <row r="18180" ht="12.75" hidden="1" customHeight="1"/>
    <row r="18181" ht="12.75" hidden="1" customHeight="1"/>
    <row r="18182" ht="12.75" hidden="1" customHeight="1"/>
    <row r="18183" ht="12.75" hidden="1" customHeight="1"/>
    <row r="18184" ht="12.75" hidden="1" customHeight="1"/>
    <row r="18185" ht="12.75" hidden="1" customHeight="1"/>
    <row r="18186" ht="12.75" hidden="1" customHeight="1"/>
    <row r="18187" ht="12.75" hidden="1" customHeight="1"/>
    <row r="18188" ht="12.75" hidden="1" customHeight="1"/>
    <row r="18189" ht="12.75" hidden="1" customHeight="1"/>
    <row r="18190" ht="12.75" hidden="1" customHeight="1"/>
    <row r="18191" ht="12.75" hidden="1" customHeight="1"/>
    <row r="18192" ht="12.75" hidden="1" customHeight="1"/>
    <row r="18193" ht="12.75" hidden="1" customHeight="1"/>
    <row r="18194" ht="12.75" hidden="1" customHeight="1"/>
    <row r="18195" ht="12.75" hidden="1" customHeight="1"/>
    <row r="18196" ht="12.75" hidden="1" customHeight="1"/>
    <row r="18197" ht="12.75" hidden="1" customHeight="1"/>
    <row r="18198" ht="12.75" hidden="1" customHeight="1"/>
    <row r="18199" ht="12.75" hidden="1" customHeight="1"/>
    <row r="18200" ht="12.75" hidden="1" customHeight="1"/>
    <row r="18201" ht="12.75" hidden="1" customHeight="1"/>
    <row r="18202" ht="12.75" hidden="1" customHeight="1"/>
    <row r="18203" ht="12.75" hidden="1" customHeight="1"/>
    <row r="18204" ht="12.75" hidden="1" customHeight="1"/>
    <row r="18205" ht="12.75" hidden="1" customHeight="1"/>
    <row r="18206" ht="12.75" hidden="1" customHeight="1"/>
    <row r="18207" ht="12.75" hidden="1" customHeight="1"/>
    <row r="18208" ht="12.75" hidden="1" customHeight="1"/>
    <row r="18209" ht="12.75" hidden="1" customHeight="1"/>
    <row r="18210" ht="12.75" hidden="1" customHeight="1"/>
    <row r="18211" ht="12.75" hidden="1" customHeight="1"/>
    <row r="18212" ht="12.75" hidden="1" customHeight="1"/>
    <row r="18213" ht="12.75" hidden="1" customHeight="1"/>
    <row r="18214" ht="12.75" hidden="1" customHeight="1"/>
    <row r="18215" ht="12.75" hidden="1" customHeight="1"/>
    <row r="18216" ht="12.75" hidden="1" customHeight="1"/>
    <row r="18217" ht="12.75" hidden="1" customHeight="1"/>
    <row r="18218" ht="12.75" hidden="1" customHeight="1"/>
    <row r="18219" ht="12.75" hidden="1" customHeight="1"/>
    <row r="18220" ht="12.75" hidden="1" customHeight="1"/>
    <row r="18221" ht="12.75" hidden="1" customHeight="1"/>
    <row r="18222" ht="12.75" hidden="1" customHeight="1"/>
    <row r="18223" ht="12.75" hidden="1" customHeight="1"/>
    <row r="18224" ht="12.75" hidden="1" customHeight="1"/>
    <row r="18225" ht="12.75" hidden="1" customHeight="1"/>
    <row r="18226" ht="12.75" hidden="1" customHeight="1"/>
    <row r="18227" ht="12.75" hidden="1" customHeight="1"/>
    <row r="18228" ht="12.75" hidden="1" customHeight="1"/>
    <row r="18229" ht="12.75" hidden="1" customHeight="1"/>
    <row r="18230" ht="12.75" hidden="1" customHeight="1"/>
    <row r="18231" ht="12.75" hidden="1" customHeight="1"/>
    <row r="18232" ht="12.75" hidden="1" customHeight="1"/>
    <row r="18233" ht="12.75" hidden="1" customHeight="1"/>
    <row r="18234" ht="12.75" hidden="1" customHeight="1"/>
    <row r="18235" ht="12.75" hidden="1" customHeight="1"/>
    <row r="18236" ht="12.75" hidden="1" customHeight="1"/>
    <row r="18237" ht="12.75" hidden="1" customHeight="1"/>
    <row r="18238" ht="12.75" hidden="1" customHeight="1"/>
    <row r="18239" ht="12.75" hidden="1" customHeight="1"/>
    <row r="18240" ht="12.75" hidden="1" customHeight="1"/>
    <row r="18241" ht="12.75" hidden="1" customHeight="1"/>
    <row r="18242" ht="12.75" hidden="1" customHeight="1"/>
    <row r="18243" ht="12.75" hidden="1" customHeight="1"/>
    <row r="18244" ht="12.75" hidden="1" customHeight="1"/>
    <row r="18245" ht="12.75" hidden="1" customHeight="1"/>
    <row r="18246" ht="12.75" hidden="1" customHeight="1"/>
    <row r="18247" ht="12.75" hidden="1" customHeight="1"/>
    <row r="18248" ht="12.75" hidden="1" customHeight="1"/>
    <row r="18249" ht="12.75" hidden="1" customHeight="1"/>
    <row r="18250" ht="12.75" hidden="1" customHeight="1"/>
    <row r="18251" ht="12.75" hidden="1" customHeight="1"/>
    <row r="18252" ht="12.75" hidden="1" customHeight="1"/>
    <row r="18253" ht="12.75" hidden="1" customHeight="1"/>
    <row r="18254" ht="12.75" hidden="1" customHeight="1"/>
    <row r="18255" ht="12.75" hidden="1" customHeight="1"/>
    <row r="18256" ht="12.75" hidden="1" customHeight="1"/>
    <row r="18257" ht="12.75" hidden="1" customHeight="1"/>
    <row r="18258" ht="12.75" hidden="1" customHeight="1"/>
    <row r="18259" ht="12.75" hidden="1" customHeight="1"/>
    <row r="18260" ht="12.75" hidden="1" customHeight="1"/>
    <row r="18261" ht="12.75" hidden="1" customHeight="1"/>
    <row r="18262" ht="12.75" hidden="1" customHeight="1"/>
    <row r="18263" ht="12.75" hidden="1" customHeight="1"/>
    <row r="18264" ht="12.75" hidden="1" customHeight="1"/>
    <row r="18265" ht="12.75" hidden="1" customHeight="1"/>
    <row r="18266" ht="12.75" hidden="1" customHeight="1"/>
    <row r="18267" ht="12.75" hidden="1" customHeight="1"/>
    <row r="18268" ht="12.75" hidden="1" customHeight="1"/>
    <row r="18269" ht="12.75" hidden="1" customHeight="1"/>
    <row r="18270" ht="12.75" hidden="1" customHeight="1"/>
    <row r="18271" ht="12.75" hidden="1" customHeight="1"/>
    <row r="18272" ht="12.75" hidden="1" customHeight="1"/>
    <row r="18273" ht="12.75" hidden="1" customHeight="1"/>
    <row r="18274" ht="12.75" hidden="1" customHeight="1"/>
    <row r="18275" ht="12.75" hidden="1" customHeight="1"/>
    <row r="18276" ht="12.75" hidden="1" customHeight="1"/>
    <row r="18277" ht="12.75" hidden="1" customHeight="1"/>
    <row r="18278" ht="12.75" hidden="1" customHeight="1"/>
    <row r="18279" ht="12.75" hidden="1" customHeight="1"/>
    <row r="18280" ht="12.75" hidden="1" customHeight="1"/>
    <row r="18281" ht="12.75" hidden="1" customHeight="1"/>
    <row r="18282" ht="12.75" hidden="1" customHeight="1"/>
    <row r="18283" ht="12.75" hidden="1" customHeight="1"/>
    <row r="18284" ht="12.75" hidden="1" customHeight="1"/>
    <row r="18285" ht="12.75" hidden="1" customHeight="1"/>
    <row r="18286" ht="12.75" hidden="1" customHeight="1"/>
    <row r="18287" ht="12.75" hidden="1" customHeight="1"/>
    <row r="18288" ht="12.75" hidden="1" customHeight="1"/>
    <row r="18289" ht="12.75" hidden="1" customHeight="1"/>
    <row r="18290" ht="12.75" hidden="1" customHeight="1"/>
    <row r="18291" ht="12.75" hidden="1" customHeight="1"/>
    <row r="18292" ht="12.75" hidden="1" customHeight="1"/>
    <row r="18293" ht="12.75" hidden="1" customHeight="1"/>
    <row r="18294" ht="12.75" hidden="1" customHeight="1"/>
    <row r="18295" ht="12.75" hidden="1" customHeight="1"/>
    <row r="18296" ht="12.75" hidden="1" customHeight="1"/>
    <row r="18297" ht="12.75" hidden="1" customHeight="1"/>
    <row r="18298" ht="12.75" hidden="1" customHeight="1"/>
    <row r="18299" ht="12.75" hidden="1" customHeight="1"/>
    <row r="18300" ht="12.75" hidden="1" customHeight="1"/>
    <row r="18301" ht="12.75" hidden="1" customHeight="1"/>
    <row r="18302" ht="12.75" hidden="1" customHeight="1"/>
    <row r="18303" ht="12.75" hidden="1" customHeight="1"/>
    <row r="18304" ht="12.75" hidden="1" customHeight="1"/>
    <row r="18305" ht="12.75" hidden="1" customHeight="1"/>
    <row r="18306" ht="12.75" hidden="1" customHeight="1"/>
    <row r="18307" ht="12.75" hidden="1" customHeight="1"/>
    <row r="18308" ht="12.75" hidden="1" customHeight="1"/>
    <row r="18309" ht="12.75" hidden="1" customHeight="1"/>
    <row r="18310" ht="12.75" hidden="1" customHeight="1"/>
    <row r="18311" ht="12.75" hidden="1" customHeight="1"/>
    <row r="18312" ht="12.75" hidden="1" customHeight="1"/>
    <row r="18313" ht="12.75" hidden="1" customHeight="1"/>
    <row r="18314" ht="12.75" hidden="1" customHeight="1"/>
    <row r="18315" ht="12.75" hidden="1" customHeight="1"/>
    <row r="18316" ht="12.75" hidden="1" customHeight="1"/>
    <row r="18317" ht="12.75" hidden="1" customHeight="1"/>
    <row r="18318" ht="12.75" hidden="1" customHeight="1"/>
    <row r="18319" ht="12.75" hidden="1" customHeight="1"/>
    <row r="18320" ht="12.75" hidden="1" customHeight="1"/>
    <row r="18321" ht="12.75" hidden="1" customHeight="1"/>
    <row r="18322" ht="12.75" hidden="1" customHeight="1"/>
    <row r="18323" ht="12.75" hidden="1" customHeight="1"/>
    <row r="18324" ht="12.75" hidden="1" customHeight="1"/>
    <row r="18325" ht="12.75" hidden="1" customHeight="1"/>
    <row r="18326" ht="12.75" hidden="1" customHeight="1"/>
    <row r="18327" ht="12.75" hidden="1" customHeight="1"/>
    <row r="18328" ht="12.75" hidden="1" customHeight="1"/>
    <row r="18329" ht="12.75" hidden="1" customHeight="1"/>
    <row r="18330" ht="12.75" hidden="1" customHeight="1"/>
    <row r="18331" ht="12.75" hidden="1" customHeight="1"/>
    <row r="18332" ht="12.75" hidden="1" customHeight="1"/>
    <row r="18333" ht="12.75" hidden="1" customHeight="1"/>
    <row r="18334" ht="12.75" hidden="1" customHeight="1"/>
    <row r="18335" ht="12.75" hidden="1" customHeight="1"/>
    <row r="18336" ht="12.75" hidden="1" customHeight="1"/>
    <row r="18337" ht="12.75" hidden="1" customHeight="1"/>
    <row r="18338" ht="12.75" hidden="1" customHeight="1"/>
    <row r="18339" ht="12.75" hidden="1" customHeight="1"/>
    <row r="18340" ht="12.75" hidden="1" customHeight="1"/>
    <row r="18341" ht="12.75" hidden="1" customHeight="1"/>
    <row r="18342" ht="12.75" hidden="1" customHeight="1"/>
    <row r="18343" ht="12.75" hidden="1" customHeight="1"/>
    <row r="18344" ht="12.75" hidden="1" customHeight="1"/>
    <row r="18345" ht="12.75" hidden="1" customHeight="1"/>
    <row r="18346" ht="12.75" hidden="1" customHeight="1"/>
    <row r="18347" ht="12.75" hidden="1" customHeight="1"/>
    <row r="18348" ht="12.75" hidden="1" customHeight="1"/>
    <row r="18349" ht="12.75" hidden="1" customHeight="1"/>
    <row r="18350" ht="12.75" hidden="1" customHeight="1"/>
    <row r="18351" ht="12.75" hidden="1" customHeight="1"/>
    <row r="18352" ht="12.75" hidden="1" customHeight="1"/>
    <row r="18353" ht="12.75" hidden="1" customHeight="1"/>
    <row r="18354" ht="12.75" hidden="1" customHeight="1"/>
    <row r="18355" ht="12.75" hidden="1" customHeight="1"/>
    <row r="18356" ht="12.75" hidden="1" customHeight="1"/>
    <row r="18357" ht="12.75" hidden="1" customHeight="1"/>
    <row r="18358" ht="12.75" hidden="1" customHeight="1"/>
    <row r="18359" ht="12.75" hidden="1" customHeight="1"/>
    <row r="18360" ht="12.75" hidden="1" customHeight="1"/>
    <row r="18361" ht="12.75" hidden="1" customHeight="1"/>
    <row r="18362" ht="12.75" hidden="1" customHeight="1"/>
    <row r="18363" ht="12.75" hidden="1" customHeight="1"/>
    <row r="18364" ht="12.75" hidden="1" customHeight="1"/>
    <row r="18365" ht="12.75" hidden="1" customHeight="1"/>
    <row r="18366" ht="12.75" hidden="1" customHeight="1"/>
    <row r="18367" ht="12.75" hidden="1" customHeight="1"/>
    <row r="18368" ht="12.75" hidden="1" customHeight="1"/>
    <row r="18369" ht="12.75" hidden="1" customHeight="1"/>
    <row r="18370" ht="12.75" hidden="1" customHeight="1"/>
    <row r="18371" ht="12.75" hidden="1" customHeight="1"/>
    <row r="18372" ht="12.75" hidden="1" customHeight="1"/>
    <row r="18373" ht="12.75" hidden="1" customHeight="1"/>
    <row r="18374" ht="12.75" hidden="1" customHeight="1"/>
    <row r="18375" ht="12.75" hidden="1" customHeight="1"/>
    <row r="18376" ht="12.75" hidden="1" customHeight="1"/>
    <row r="18377" ht="12.75" hidden="1" customHeight="1"/>
    <row r="18378" ht="12.75" hidden="1" customHeight="1"/>
    <row r="18379" ht="12.75" hidden="1" customHeight="1"/>
    <row r="18380" ht="12.75" hidden="1" customHeight="1"/>
    <row r="18381" ht="12.75" hidden="1" customHeight="1"/>
    <row r="18382" ht="12.75" hidden="1" customHeight="1"/>
    <row r="18383" ht="12.75" hidden="1" customHeight="1"/>
    <row r="18384" ht="12.75" hidden="1" customHeight="1"/>
    <row r="18385" ht="12.75" hidden="1" customHeight="1"/>
    <row r="18386" ht="12.75" hidden="1" customHeight="1"/>
    <row r="18387" ht="12.75" hidden="1" customHeight="1"/>
    <row r="18388" ht="12.75" hidden="1" customHeight="1"/>
    <row r="18389" ht="12.75" hidden="1" customHeight="1"/>
    <row r="18390" ht="12.75" hidden="1" customHeight="1"/>
    <row r="18391" ht="12.75" hidden="1" customHeight="1"/>
    <row r="18392" ht="12.75" hidden="1" customHeight="1"/>
    <row r="18393" ht="12.75" hidden="1" customHeight="1"/>
    <row r="18394" ht="12.75" hidden="1" customHeight="1"/>
    <row r="18395" ht="12.75" hidden="1" customHeight="1"/>
    <row r="18396" ht="12.75" hidden="1" customHeight="1"/>
    <row r="18397" ht="12.75" hidden="1" customHeight="1"/>
    <row r="18398" ht="12.75" hidden="1" customHeight="1"/>
    <row r="18399" ht="12.75" hidden="1" customHeight="1"/>
    <row r="18400" ht="12.75" hidden="1" customHeight="1"/>
    <row r="18401" ht="12.75" hidden="1" customHeight="1"/>
    <row r="18402" ht="12.75" hidden="1" customHeight="1"/>
    <row r="18403" ht="12.75" hidden="1" customHeight="1"/>
    <row r="18404" ht="12.75" hidden="1" customHeight="1"/>
    <row r="18405" ht="12.75" hidden="1" customHeight="1"/>
    <row r="18406" ht="12.75" hidden="1" customHeight="1"/>
    <row r="18407" ht="12.75" hidden="1" customHeight="1"/>
    <row r="18408" ht="12.75" hidden="1" customHeight="1"/>
    <row r="18409" ht="12.75" hidden="1" customHeight="1"/>
    <row r="18410" ht="12.75" hidden="1" customHeight="1"/>
    <row r="18411" ht="12.75" hidden="1" customHeight="1"/>
    <row r="18412" ht="12.75" hidden="1" customHeight="1"/>
    <row r="18413" ht="12.75" hidden="1" customHeight="1"/>
    <row r="18414" ht="12.75" hidden="1" customHeight="1"/>
    <row r="18415" ht="12.75" hidden="1" customHeight="1"/>
    <row r="18416" ht="12.75" hidden="1" customHeight="1"/>
    <row r="18417" ht="12.75" hidden="1" customHeight="1"/>
    <row r="18418" ht="12.75" hidden="1" customHeight="1"/>
    <row r="18419" ht="12.75" hidden="1" customHeight="1"/>
    <row r="18420" ht="12.75" hidden="1" customHeight="1"/>
    <row r="18421" ht="12.75" hidden="1" customHeight="1"/>
    <row r="18422" ht="12.75" hidden="1" customHeight="1"/>
    <row r="18423" ht="12.75" hidden="1" customHeight="1"/>
    <row r="18424" ht="12.75" hidden="1" customHeight="1"/>
    <row r="18425" ht="12.75" hidden="1" customHeight="1"/>
    <row r="18426" ht="12.75" hidden="1" customHeight="1"/>
    <row r="18427" ht="12.75" hidden="1" customHeight="1"/>
    <row r="18428" ht="12.75" hidden="1" customHeight="1"/>
    <row r="18429" ht="12.75" hidden="1" customHeight="1"/>
    <row r="18430" ht="12.75" hidden="1" customHeight="1"/>
    <row r="18431" ht="12.75" hidden="1" customHeight="1"/>
    <row r="18432" ht="12.75" hidden="1" customHeight="1"/>
    <row r="18433" ht="12.75" hidden="1" customHeight="1"/>
    <row r="18434" ht="12.75" hidden="1" customHeight="1"/>
    <row r="18435" ht="12.75" hidden="1" customHeight="1"/>
    <row r="18436" ht="12.75" hidden="1" customHeight="1"/>
    <row r="18437" ht="12.75" hidden="1" customHeight="1"/>
    <row r="18438" ht="12.75" hidden="1" customHeight="1"/>
    <row r="18439" ht="12.75" hidden="1" customHeight="1"/>
    <row r="18440" ht="12.75" hidden="1" customHeight="1"/>
    <row r="18441" ht="12.75" hidden="1" customHeight="1"/>
    <row r="18442" ht="12.75" hidden="1" customHeight="1"/>
    <row r="18443" ht="12.75" hidden="1" customHeight="1"/>
    <row r="18444" ht="12.75" hidden="1" customHeight="1"/>
    <row r="18445" ht="12.75" hidden="1" customHeight="1"/>
    <row r="18446" ht="12.75" hidden="1" customHeight="1"/>
    <row r="18447" ht="12.75" hidden="1" customHeight="1"/>
    <row r="18448" ht="12.75" hidden="1" customHeight="1"/>
    <row r="18449" ht="12.75" hidden="1" customHeight="1"/>
    <row r="18450" ht="12.75" hidden="1" customHeight="1"/>
    <row r="18451" ht="12.75" hidden="1" customHeight="1"/>
    <row r="18452" ht="12.75" hidden="1" customHeight="1"/>
    <row r="18453" ht="12.75" hidden="1" customHeight="1"/>
    <row r="18454" ht="12.75" hidden="1" customHeight="1"/>
    <row r="18455" ht="12.75" hidden="1" customHeight="1"/>
    <row r="18456" ht="12.75" hidden="1" customHeight="1"/>
    <row r="18457" ht="12.75" hidden="1" customHeight="1"/>
    <row r="18458" ht="12.75" hidden="1" customHeight="1"/>
    <row r="18459" ht="12.75" hidden="1" customHeight="1"/>
    <row r="18460" ht="12.75" hidden="1" customHeight="1"/>
    <row r="18461" ht="12.75" hidden="1" customHeight="1"/>
    <row r="18462" ht="12.75" hidden="1" customHeight="1"/>
    <row r="18463" ht="12.75" hidden="1" customHeight="1"/>
    <row r="18464" ht="12.75" hidden="1" customHeight="1"/>
    <row r="18465" ht="12.75" hidden="1" customHeight="1"/>
    <row r="18466" ht="12.75" hidden="1" customHeight="1"/>
    <row r="18467" ht="12.75" hidden="1" customHeight="1"/>
    <row r="18468" ht="12.75" hidden="1" customHeight="1"/>
    <row r="18469" ht="12.75" hidden="1" customHeight="1"/>
    <row r="18470" ht="12.75" hidden="1" customHeight="1"/>
    <row r="18471" ht="12.75" hidden="1" customHeight="1"/>
    <row r="18472" ht="12.75" hidden="1" customHeight="1"/>
    <row r="18473" ht="12.75" hidden="1" customHeight="1"/>
    <row r="18474" ht="12.75" hidden="1" customHeight="1"/>
    <row r="18475" ht="12.75" hidden="1" customHeight="1"/>
    <row r="18476" ht="12.75" hidden="1" customHeight="1"/>
    <row r="18477" ht="12.75" hidden="1" customHeight="1"/>
    <row r="18478" ht="12.75" hidden="1" customHeight="1"/>
    <row r="18479" ht="12.75" hidden="1" customHeight="1"/>
    <row r="18480" ht="12.75" hidden="1" customHeight="1"/>
    <row r="18481" ht="12.75" hidden="1" customHeight="1"/>
    <row r="18482" ht="12.75" hidden="1" customHeight="1"/>
    <row r="18483" ht="12.75" hidden="1" customHeight="1"/>
    <row r="18484" ht="12.75" hidden="1" customHeight="1"/>
    <row r="18485" ht="12.75" hidden="1" customHeight="1"/>
    <row r="18486" ht="12.75" hidden="1" customHeight="1"/>
    <row r="18487" ht="12.75" hidden="1" customHeight="1"/>
    <row r="18488" ht="12.75" hidden="1" customHeight="1"/>
    <row r="18489" ht="12.75" hidden="1" customHeight="1"/>
    <row r="18490" ht="12.75" hidden="1" customHeight="1"/>
    <row r="18491" ht="12.75" hidden="1" customHeight="1"/>
    <row r="18492" ht="12.75" hidden="1" customHeight="1"/>
    <row r="18493" ht="12.75" hidden="1" customHeight="1"/>
    <row r="18494" ht="12.75" hidden="1" customHeight="1"/>
    <row r="18495" ht="12.75" hidden="1" customHeight="1"/>
    <row r="18496" ht="12.75" hidden="1" customHeight="1"/>
    <row r="18497" ht="12.75" hidden="1" customHeight="1"/>
    <row r="18498" ht="12.75" hidden="1" customHeight="1"/>
    <row r="18499" ht="12.75" hidden="1" customHeight="1"/>
    <row r="18500" ht="12.75" hidden="1" customHeight="1"/>
    <row r="18501" ht="12.75" hidden="1" customHeight="1"/>
    <row r="18502" ht="12.75" hidden="1" customHeight="1"/>
    <row r="18503" ht="12.75" hidden="1" customHeight="1"/>
    <row r="18504" ht="12.75" hidden="1" customHeight="1"/>
    <row r="18505" ht="12.75" hidden="1" customHeight="1"/>
    <row r="18506" ht="12.75" hidden="1" customHeight="1"/>
    <row r="18507" ht="12.75" hidden="1" customHeight="1"/>
    <row r="18508" ht="12.75" hidden="1" customHeight="1"/>
    <row r="18509" ht="12.75" hidden="1" customHeight="1"/>
    <row r="18510" ht="12.75" hidden="1" customHeight="1"/>
    <row r="18511" ht="12.75" hidden="1" customHeight="1"/>
    <row r="18512" ht="12.75" hidden="1" customHeight="1"/>
    <row r="18513" ht="12.75" hidden="1" customHeight="1"/>
    <row r="18514" ht="12.75" hidden="1" customHeight="1"/>
    <row r="18515" ht="12.75" hidden="1" customHeight="1"/>
    <row r="18516" ht="12.75" hidden="1" customHeight="1"/>
    <row r="18517" ht="12.75" hidden="1" customHeight="1"/>
    <row r="18518" ht="12.75" hidden="1" customHeight="1"/>
    <row r="18519" ht="12.75" hidden="1" customHeight="1"/>
    <row r="18520" ht="12.75" hidden="1" customHeight="1"/>
    <row r="18521" ht="12.75" hidden="1" customHeight="1"/>
    <row r="18522" ht="12.75" hidden="1" customHeight="1"/>
    <row r="18523" ht="12.75" hidden="1" customHeight="1"/>
    <row r="18524" ht="12.75" hidden="1" customHeight="1"/>
    <row r="18525" ht="12.75" hidden="1" customHeight="1"/>
    <row r="18526" ht="12.75" hidden="1" customHeight="1"/>
    <row r="18527" ht="12.75" hidden="1" customHeight="1"/>
    <row r="18528" ht="12.75" hidden="1" customHeight="1"/>
    <row r="18529" ht="12.75" hidden="1" customHeight="1"/>
    <row r="18530" ht="12.75" hidden="1" customHeight="1"/>
    <row r="18531" ht="12.75" hidden="1" customHeight="1"/>
    <row r="18532" ht="12.75" hidden="1" customHeight="1"/>
    <row r="18533" ht="12.75" hidden="1" customHeight="1"/>
    <row r="18534" ht="12.75" hidden="1" customHeight="1"/>
    <row r="18535" ht="12.75" hidden="1" customHeight="1"/>
    <row r="18536" ht="12.75" hidden="1" customHeight="1"/>
    <row r="18537" ht="12.75" hidden="1" customHeight="1"/>
    <row r="18538" ht="12.75" hidden="1" customHeight="1"/>
    <row r="18539" ht="12.75" hidden="1" customHeight="1"/>
    <row r="18540" ht="12.75" hidden="1" customHeight="1"/>
    <row r="18541" ht="12.75" hidden="1" customHeight="1"/>
    <row r="18542" ht="12.75" hidden="1" customHeight="1"/>
    <row r="18543" ht="12.75" hidden="1" customHeight="1"/>
    <row r="18544" ht="12.75" hidden="1" customHeight="1"/>
    <row r="18545" ht="12.75" hidden="1" customHeight="1"/>
    <row r="18546" ht="12.75" hidden="1" customHeight="1"/>
    <row r="18547" ht="12.75" hidden="1" customHeight="1"/>
    <row r="18548" ht="12.75" hidden="1" customHeight="1"/>
    <row r="18549" ht="12.75" hidden="1" customHeight="1"/>
    <row r="18550" ht="12.75" hidden="1" customHeight="1"/>
    <row r="18551" ht="12.75" hidden="1" customHeight="1"/>
    <row r="18552" ht="12.75" hidden="1" customHeight="1"/>
    <row r="18553" ht="12.75" hidden="1" customHeight="1"/>
    <row r="18554" ht="12.75" hidden="1" customHeight="1"/>
    <row r="18555" ht="12.75" hidden="1" customHeight="1"/>
    <row r="18556" ht="12.75" hidden="1" customHeight="1"/>
    <row r="18557" ht="12.75" hidden="1" customHeight="1"/>
    <row r="18558" ht="12.75" hidden="1" customHeight="1"/>
    <row r="18559" ht="12.75" hidden="1" customHeight="1"/>
    <row r="18560" ht="12.75" hidden="1" customHeight="1"/>
    <row r="18561" ht="12.75" hidden="1" customHeight="1"/>
    <row r="18562" ht="12.75" hidden="1" customHeight="1"/>
    <row r="18563" ht="12.75" hidden="1" customHeight="1"/>
    <row r="18564" ht="12.75" hidden="1" customHeight="1"/>
    <row r="18565" ht="12.75" hidden="1" customHeight="1"/>
    <row r="18566" ht="12.75" hidden="1" customHeight="1"/>
    <row r="18567" ht="12.75" hidden="1" customHeight="1"/>
    <row r="18568" ht="12.75" hidden="1" customHeight="1"/>
    <row r="18569" ht="12.75" hidden="1" customHeight="1"/>
    <row r="18570" ht="12.75" hidden="1" customHeight="1"/>
    <row r="18571" ht="12.75" hidden="1" customHeight="1"/>
    <row r="18572" ht="12.75" hidden="1" customHeight="1"/>
    <row r="18573" ht="12.75" hidden="1" customHeight="1"/>
    <row r="18574" ht="12.75" hidden="1" customHeight="1"/>
    <row r="18575" ht="12.75" hidden="1" customHeight="1"/>
    <row r="18576" ht="12.75" hidden="1" customHeight="1"/>
    <row r="18577" ht="12.75" hidden="1" customHeight="1"/>
    <row r="18578" ht="12.75" hidden="1" customHeight="1"/>
    <row r="18579" ht="12.75" hidden="1" customHeight="1"/>
    <row r="18580" ht="12.75" hidden="1" customHeight="1"/>
    <row r="18581" ht="12.75" hidden="1" customHeight="1"/>
    <row r="18582" ht="12.75" hidden="1" customHeight="1"/>
    <row r="18583" ht="12.75" hidden="1" customHeight="1"/>
    <row r="18584" ht="12.75" hidden="1" customHeight="1"/>
    <row r="18585" ht="12.75" hidden="1" customHeight="1"/>
    <row r="18586" ht="12.75" hidden="1" customHeight="1"/>
    <row r="18587" ht="12.75" hidden="1" customHeight="1"/>
    <row r="18588" ht="12.75" hidden="1" customHeight="1"/>
    <row r="18589" ht="12.75" hidden="1" customHeight="1"/>
    <row r="18590" ht="12.75" hidden="1" customHeight="1"/>
    <row r="18591" ht="12.75" hidden="1" customHeight="1"/>
    <row r="18592" ht="12.75" hidden="1" customHeight="1"/>
    <row r="18593" ht="12.75" hidden="1" customHeight="1"/>
    <row r="18594" ht="12.75" hidden="1" customHeight="1"/>
    <row r="18595" ht="12.75" hidden="1" customHeight="1"/>
    <row r="18596" ht="12.75" hidden="1" customHeight="1"/>
    <row r="18597" ht="12.75" hidden="1" customHeight="1"/>
    <row r="18598" ht="12.75" hidden="1" customHeight="1"/>
    <row r="18599" ht="12.75" hidden="1" customHeight="1"/>
    <row r="18600" ht="12.75" hidden="1" customHeight="1"/>
    <row r="18601" ht="12.75" hidden="1" customHeight="1"/>
    <row r="18602" ht="12.75" hidden="1" customHeight="1"/>
    <row r="18603" ht="12.75" hidden="1" customHeight="1"/>
    <row r="18604" ht="12.75" hidden="1" customHeight="1"/>
    <row r="18605" ht="12.75" hidden="1" customHeight="1"/>
    <row r="18606" ht="12.75" hidden="1" customHeight="1"/>
    <row r="18607" ht="12.75" hidden="1" customHeight="1"/>
    <row r="18608" ht="12.75" hidden="1" customHeight="1"/>
    <row r="18609" ht="12.75" hidden="1" customHeight="1"/>
    <row r="18610" ht="12.75" hidden="1" customHeight="1"/>
    <row r="18611" ht="12.75" hidden="1" customHeight="1"/>
    <row r="18612" ht="12.75" hidden="1" customHeight="1"/>
    <row r="18613" ht="12.75" hidden="1" customHeight="1"/>
    <row r="18614" ht="12.75" hidden="1" customHeight="1"/>
    <row r="18615" ht="12.75" hidden="1" customHeight="1"/>
    <row r="18616" ht="12.75" hidden="1" customHeight="1"/>
    <row r="18617" ht="12.75" hidden="1" customHeight="1"/>
    <row r="18618" ht="12.75" hidden="1" customHeight="1"/>
    <row r="18619" ht="12.75" hidden="1" customHeight="1"/>
    <row r="18620" ht="12.75" hidden="1" customHeight="1"/>
    <row r="18621" ht="12.75" hidden="1" customHeight="1"/>
    <row r="18622" ht="12.75" hidden="1" customHeight="1"/>
    <row r="18623" ht="12.75" hidden="1" customHeight="1"/>
    <row r="18624" ht="12.75" hidden="1" customHeight="1"/>
    <row r="18625" ht="12.75" hidden="1" customHeight="1"/>
    <row r="18626" ht="12.75" hidden="1" customHeight="1"/>
    <row r="18627" ht="12.75" hidden="1" customHeight="1"/>
    <row r="18628" ht="12.75" hidden="1" customHeight="1"/>
    <row r="18629" ht="12.75" hidden="1" customHeight="1"/>
    <row r="18630" ht="12.75" hidden="1" customHeight="1"/>
    <row r="18631" ht="12.75" hidden="1" customHeight="1"/>
    <row r="18632" ht="12.75" hidden="1" customHeight="1"/>
    <row r="18633" ht="12.75" hidden="1" customHeight="1"/>
    <row r="18634" ht="12.75" hidden="1" customHeight="1"/>
    <row r="18635" ht="12.75" hidden="1" customHeight="1"/>
    <row r="18636" ht="12.75" hidden="1" customHeight="1"/>
    <row r="18637" ht="12.75" hidden="1" customHeight="1"/>
    <row r="18638" ht="12.75" hidden="1" customHeight="1"/>
    <row r="18639" ht="12.75" hidden="1" customHeight="1"/>
    <row r="18640" ht="12.75" hidden="1" customHeight="1"/>
    <row r="18641" ht="12.75" hidden="1" customHeight="1"/>
    <row r="18642" ht="12.75" hidden="1" customHeight="1"/>
    <row r="18643" ht="12.75" hidden="1" customHeight="1"/>
    <row r="18644" ht="12.75" hidden="1" customHeight="1"/>
    <row r="18645" ht="12.75" hidden="1" customHeight="1"/>
    <row r="18646" ht="12.75" hidden="1" customHeight="1"/>
    <row r="18647" ht="12.75" hidden="1" customHeight="1"/>
    <row r="18648" ht="12.75" hidden="1" customHeight="1"/>
    <row r="18649" ht="12.75" hidden="1" customHeight="1"/>
    <row r="18650" ht="12.75" hidden="1" customHeight="1"/>
    <row r="18651" ht="12.75" hidden="1" customHeight="1"/>
    <row r="18652" ht="12.75" hidden="1" customHeight="1"/>
    <row r="18653" ht="12.75" hidden="1" customHeight="1"/>
    <row r="18654" ht="12.75" hidden="1" customHeight="1"/>
    <row r="18655" ht="12.75" hidden="1" customHeight="1"/>
    <row r="18656" ht="12.75" hidden="1" customHeight="1"/>
    <row r="18657" ht="12.75" hidden="1" customHeight="1"/>
    <row r="18658" ht="12.75" hidden="1" customHeight="1"/>
    <row r="18659" ht="12.75" hidden="1" customHeight="1"/>
    <row r="18660" ht="12.75" hidden="1" customHeight="1"/>
    <row r="18661" ht="12.75" hidden="1" customHeight="1"/>
    <row r="18662" ht="12.75" hidden="1" customHeight="1"/>
    <row r="18663" ht="12.75" hidden="1" customHeight="1"/>
    <row r="18664" ht="12.75" hidden="1" customHeight="1"/>
    <row r="18665" ht="12.75" hidden="1" customHeight="1"/>
    <row r="18666" ht="12.75" hidden="1" customHeight="1"/>
    <row r="18667" ht="12.75" hidden="1" customHeight="1"/>
    <row r="18668" ht="12.75" hidden="1" customHeight="1"/>
    <row r="18669" ht="12.75" hidden="1" customHeight="1"/>
    <row r="18670" ht="12.75" hidden="1" customHeight="1"/>
    <row r="18671" ht="12.75" hidden="1" customHeight="1"/>
    <row r="18672" ht="12.75" hidden="1" customHeight="1"/>
    <row r="18673" ht="12.75" hidden="1" customHeight="1"/>
    <row r="18674" ht="12.75" hidden="1" customHeight="1"/>
    <row r="18675" ht="12.75" hidden="1" customHeight="1"/>
    <row r="18676" ht="12.75" hidden="1" customHeight="1"/>
    <row r="18677" ht="12.75" hidden="1" customHeight="1"/>
    <row r="18678" ht="12.75" hidden="1" customHeight="1"/>
    <row r="18679" ht="12.75" hidden="1" customHeight="1"/>
    <row r="18680" ht="12.75" hidden="1" customHeight="1"/>
    <row r="18681" ht="12.75" hidden="1" customHeight="1"/>
    <row r="18682" ht="12.75" hidden="1" customHeight="1"/>
    <row r="18683" ht="12.75" hidden="1" customHeight="1"/>
    <row r="18684" ht="12.75" hidden="1" customHeight="1"/>
    <row r="18685" ht="12.75" hidden="1" customHeight="1"/>
    <row r="18686" ht="12.75" hidden="1" customHeight="1"/>
    <row r="18687" ht="12.75" hidden="1" customHeight="1"/>
    <row r="18688" ht="12.75" hidden="1" customHeight="1"/>
    <row r="18689" ht="12.75" hidden="1" customHeight="1"/>
    <row r="18690" ht="12.75" hidden="1" customHeight="1"/>
    <row r="18691" ht="12.75" hidden="1" customHeight="1"/>
    <row r="18692" ht="12.75" hidden="1" customHeight="1"/>
    <row r="18693" ht="12.75" hidden="1" customHeight="1"/>
    <row r="18694" ht="12.75" hidden="1" customHeight="1"/>
    <row r="18695" ht="12.75" hidden="1" customHeight="1"/>
    <row r="18696" ht="12.75" hidden="1" customHeight="1"/>
    <row r="18697" ht="12.75" hidden="1" customHeight="1"/>
    <row r="18698" ht="12.75" hidden="1" customHeight="1"/>
    <row r="18699" ht="12.75" hidden="1" customHeight="1"/>
    <row r="18700" ht="12.75" hidden="1" customHeight="1"/>
    <row r="18701" ht="12.75" hidden="1" customHeight="1"/>
    <row r="18702" ht="12.75" hidden="1" customHeight="1"/>
    <row r="18703" ht="12.75" hidden="1" customHeight="1"/>
    <row r="18704" ht="12.75" hidden="1" customHeight="1"/>
    <row r="18705" ht="12.75" hidden="1" customHeight="1"/>
    <row r="18706" ht="12.75" hidden="1" customHeight="1"/>
    <row r="18707" ht="12.75" hidden="1" customHeight="1"/>
    <row r="18708" ht="12.75" hidden="1" customHeight="1"/>
    <row r="18709" ht="12.75" hidden="1" customHeight="1"/>
    <row r="18710" ht="12.75" hidden="1" customHeight="1"/>
    <row r="18711" ht="12.75" hidden="1" customHeight="1"/>
    <row r="18712" ht="12.75" hidden="1" customHeight="1"/>
    <row r="18713" ht="12.75" hidden="1" customHeight="1"/>
    <row r="18714" ht="12.75" hidden="1" customHeight="1"/>
    <row r="18715" ht="12.75" hidden="1" customHeight="1"/>
    <row r="18716" ht="12.75" hidden="1" customHeight="1"/>
    <row r="18717" ht="12.75" hidden="1" customHeight="1"/>
    <row r="18718" ht="12.75" hidden="1" customHeight="1"/>
    <row r="18719" ht="12.75" hidden="1" customHeight="1"/>
    <row r="18720" ht="12.75" hidden="1" customHeight="1"/>
    <row r="18721" ht="12.75" hidden="1" customHeight="1"/>
    <row r="18722" ht="12.75" hidden="1" customHeight="1"/>
    <row r="18723" ht="12.75" hidden="1" customHeight="1"/>
    <row r="18724" ht="12.75" hidden="1" customHeight="1"/>
    <row r="18725" ht="12.75" hidden="1" customHeight="1"/>
    <row r="18726" ht="12.75" hidden="1" customHeight="1"/>
    <row r="18727" ht="12.75" hidden="1" customHeight="1"/>
    <row r="18728" ht="12.75" hidden="1" customHeight="1"/>
    <row r="18729" ht="12.75" hidden="1" customHeight="1"/>
    <row r="18730" ht="12.75" hidden="1" customHeight="1"/>
    <row r="18731" ht="12.75" hidden="1" customHeight="1"/>
    <row r="18732" ht="12.75" hidden="1" customHeight="1"/>
    <row r="18733" ht="12.75" hidden="1" customHeight="1"/>
    <row r="18734" ht="12.75" hidden="1" customHeight="1"/>
    <row r="18735" ht="12.75" hidden="1" customHeight="1"/>
    <row r="18736" ht="12.75" hidden="1" customHeight="1"/>
    <row r="18737" ht="12.75" hidden="1" customHeight="1"/>
    <row r="18738" ht="12.75" hidden="1" customHeight="1"/>
    <row r="18739" ht="12.75" hidden="1" customHeight="1"/>
    <row r="18740" ht="12.75" hidden="1" customHeight="1"/>
    <row r="18741" ht="12.75" hidden="1" customHeight="1"/>
    <row r="18742" ht="12.75" hidden="1" customHeight="1"/>
    <row r="18743" ht="12.75" hidden="1" customHeight="1"/>
    <row r="18744" ht="12.75" hidden="1" customHeight="1"/>
    <row r="18745" ht="12.75" hidden="1" customHeight="1"/>
    <row r="18746" ht="12.75" hidden="1" customHeight="1"/>
    <row r="18747" ht="12.75" hidden="1" customHeight="1"/>
    <row r="18748" ht="12.75" hidden="1" customHeight="1"/>
    <row r="18749" ht="12.75" hidden="1" customHeight="1"/>
    <row r="18750" ht="12.75" hidden="1" customHeight="1"/>
    <row r="18751" ht="12.75" hidden="1" customHeight="1"/>
    <row r="18752" ht="12.75" hidden="1" customHeight="1"/>
    <row r="18753" ht="12.75" hidden="1" customHeight="1"/>
    <row r="18754" ht="12.75" hidden="1" customHeight="1"/>
    <row r="18755" ht="12.75" hidden="1" customHeight="1"/>
    <row r="18756" ht="12.75" hidden="1" customHeight="1"/>
    <row r="18757" ht="12.75" hidden="1" customHeight="1"/>
    <row r="18758" ht="12.75" hidden="1" customHeight="1"/>
    <row r="18759" ht="12.75" hidden="1" customHeight="1"/>
    <row r="18760" ht="12.75" hidden="1" customHeight="1"/>
    <row r="18761" ht="12.75" hidden="1" customHeight="1"/>
    <row r="18762" ht="12.75" hidden="1" customHeight="1"/>
    <row r="18763" ht="12.75" hidden="1" customHeight="1"/>
    <row r="18764" ht="12.75" hidden="1" customHeight="1"/>
    <row r="18765" ht="12.75" hidden="1" customHeight="1"/>
    <row r="18766" ht="12.75" hidden="1" customHeight="1"/>
    <row r="18767" ht="12.75" hidden="1" customHeight="1"/>
    <row r="18768" ht="12.75" hidden="1" customHeight="1"/>
    <row r="18769" ht="12.75" hidden="1" customHeight="1"/>
    <row r="18770" ht="12.75" hidden="1" customHeight="1"/>
    <row r="18771" ht="12.75" hidden="1" customHeight="1"/>
    <row r="18772" ht="12.75" hidden="1" customHeight="1"/>
    <row r="18773" ht="12.75" hidden="1" customHeight="1"/>
    <row r="18774" ht="12.75" hidden="1" customHeight="1"/>
    <row r="18775" ht="12.75" hidden="1" customHeight="1"/>
    <row r="18776" ht="12.75" hidden="1" customHeight="1"/>
    <row r="18777" ht="12.75" hidden="1" customHeight="1"/>
    <row r="18778" ht="12.75" hidden="1" customHeight="1"/>
    <row r="18779" ht="12.75" hidden="1" customHeight="1"/>
    <row r="18780" ht="12.75" hidden="1" customHeight="1"/>
    <row r="18781" ht="12.75" hidden="1" customHeight="1"/>
    <row r="18782" ht="12.75" hidden="1" customHeight="1"/>
    <row r="18783" ht="12.75" hidden="1" customHeight="1"/>
    <row r="18784" ht="12.75" hidden="1" customHeight="1"/>
    <row r="18785" ht="12.75" hidden="1" customHeight="1"/>
    <row r="18786" ht="12.75" hidden="1" customHeight="1"/>
    <row r="18787" ht="12.75" hidden="1" customHeight="1"/>
    <row r="18788" ht="12.75" hidden="1" customHeight="1"/>
    <row r="18789" ht="12.75" hidden="1" customHeight="1"/>
    <row r="18790" ht="12.75" hidden="1" customHeight="1"/>
    <row r="18791" ht="12.75" hidden="1" customHeight="1"/>
    <row r="18792" ht="12.75" hidden="1" customHeight="1"/>
    <row r="18793" ht="12.75" hidden="1" customHeight="1"/>
    <row r="18794" ht="12.75" hidden="1" customHeight="1"/>
    <row r="18795" ht="12.75" hidden="1" customHeight="1"/>
    <row r="18796" ht="12.75" hidden="1" customHeight="1"/>
    <row r="18797" ht="12.75" hidden="1" customHeight="1"/>
    <row r="18798" ht="12.75" hidden="1" customHeight="1"/>
    <row r="18799" ht="12.75" hidden="1" customHeight="1"/>
    <row r="18800" ht="12.75" hidden="1" customHeight="1"/>
    <row r="18801" ht="12.75" hidden="1" customHeight="1"/>
    <row r="18802" ht="12.75" hidden="1" customHeight="1"/>
    <row r="18803" ht="12.75" hidden="1" customHeight="1"/>
    <row r="18804" ht="12.75" hidden="1" customHeight="1"/>
    <row r="18805" ht="12.75" hidden="1" customHeight="1"/>
    <row r="18806" ht="12.75" hidden="1" customHeight="1"/>
    <row r="18807" ht="12.75" hidden="1" customHeight="1"/>
    <row r="18808" ht="12.75" hidden="1" customHeight="1"/>
    <row r="18809" ht="12.75" hidden="1" customHeight="1"/>
    <row r="18810" ht="12.75" hidden="1" customHeight="1"/>
    <row r="18811" ht="12.75" hidden="1" customHeight="1"/>
    <row r="18812" ht="12.75" hidden="1" customHeight="1"/>
    <row r="18813" ht="12.75" hidden="1" customHeight="1"/>
    <row r="18814" ht="12.75" hidden="1" customHeight="1"/>
    <row r="18815" ht="12.75" hidden="1" customHeight="1"/>
    <row r="18816" ht="12.75" hidden="1" customHeight="1"/>
    <row r="18817" ht="12.75" hidden="1" customHeight="1"/>
    <row r="18818" ht="12.75" hidden="1" customHeight="1"/>
    <row r="18819" ht="12.75" hidden="1" customHeight="1"/>
    <row r="18820" ht="12.75" hidden="1" customHeight="1"/>
    <row r="18821" ht="12.75" hidden="1" customHeight="1"/>
    <row r="18822" ht="12.75" hidden="1" customHeight="1"/>
    <row r="18823" ht="12.75" hidden="1" customHeight="1"/>
    <row r="18824" ht="12.75" hidden="1" customHeight="1"/>
    <row r="18825" ht="12.75" hidden="1" customHeight="1"/>
    <row r="18826" ht="12.75" hidden="1" customHeight="1"/>
    <row r="18827" ht="12.75" hidden="1" customHeight="1"/>
    <row r="18828" ht="12.75" hidden="1" customHeight="1"/>
    <row r="18829" ht="12.75" hidden="1" customHeight="1"/>
    <row r="18830" ht="12.75" hidden="1" customHeight="1"/>
    <row r="18831" ht="12.75" hidden="1" customHeight="1"/>
    <row r="18832" ht="12.75" hidden="1" customHeight="1"/>
    <row r="18833" ht="12.75" hidden="1" customHeight="1"/>
    <row r="18834" ht="12.75" hidden="1" customHeight="1"/>
    <row r="18835" ht="12.75" hidden="1" customHeight="1"/>
    <row r="18836" ht="12.75" hidden="1" customHeight="1"/>
    <row r="18837" ht="12.75" hidden="1" customHeight="1"/>
    <row r="18838" ht="12.75" hidden="1" customHeight="1"/>
    <row r="18839" ht="12.75" hidden="1" customHeight="1"/>
    <row r="18840" ht="12.75" hidden="1" customHeight="1"/>
    <row r="18841" ht="12.75" hidden="1" customHeight="1"/>
    <row r="18842" ht="12.75" hidden="1" customHeight="1"/>
    <row r="18843" ht="12.75" hidden="1" customHeight="1"/>
    <row r="18844" ht="12.75" hidden="1" customHeight="1"/>
    <row r="18845" ht="12.75" hidden="1" customHeight="1"/>
    <row r="18846" ht="12.75" hidden="1" customHeight="1"/>
    <row r="18847" ht="12.75" hidden="1" customHeight="1"/>
    <row r="18848" ht="12.75" hidden="1" customHeight="1"/>
    <row r="18849" ht="12.75" hidden="1" customHeight="1"/>
    <row r="18850" ht="12.75" hidden="1" customHeight="1"/>
    <row r="18851" ht="12.75" hidden="1" customHeight="1"/>
    <row r="18852" ht="12.75" hidden="1" customHeight="1"/>
    <row r="18853" ht="12.75" hidden="1" customHeight="1"/>
    <row r="18854" ht="12.75" hidden="1" customHeight="1"/>
    <row r="18855" ht="12.75" hidden="1" customHeight="1"/>
    <row r="18856" ht="12.75" hidden="1" customHeight="1"/>
    <row r="18857" ht="12.75" hidden="1" customHeight="1"/>
    <row r="18858" ht="12.75" hidden="1" customHeight="1"/>
    <row r="18859" ht="12.75" hidden="1" customHeight="1"/>
    <row r="18860" ht="12.75" hidden="1" customHeight="1"/>
    <row r="18861" ht="12.75" hidden="1" customHeight="1"/>
    <row r="18862" ht="12.75" hidden="1" customHeight="1"/>
    <row r="18863" ht="12.75" hidden="1" customHeight="1"/>
    <row r="18864" ht="12.75" hidden="1" customHeight="1"/>
    <row r="18865" ht="12.75" hidden="1" customHeight="1"/>
    <row r="18866" ht="12.75" hidden="1" customHeight="1"/>
    <row r="18867" ht="12.75" hidden="1" customHeight="1"/>
    <row r="18868" ht="12.75" hidden="1" customHeight="1"/>
    <row r="18869" ht="12.75" hidden="1" customHeight="1"/>
    <row r="18870" ht="12.75" hidden="1" customHeight="1"/>
    <row r="18871" ht="12.75" hidden="1" customHeight="1"/>
    <row r="18872" ht="12.75" hidden="1" customHeight="1"/>
    <row r="18873" ht="12.75" hidden="1" customHeight="1"/>
    <row r="18874" ht="12.75" hidden="1" customHeight="1"/>
    <row r="18875" ht="12.75" hidden="1" customHeight="1"/>
    <row r="18876" ht="12.75" hidden="1" customHeight="1"/>
    <row r="18877" ht="12.75" hidden="1" customHeight="1"/>
    <row r="18878" ht="12.75" hidden="1" customHeight="1"/>
    <row r="18879" ht="12.75" hidden="1" customHeight="1"/>
    <row r="18880" ht="12.75" hidden="1" customHeight="1"/>
    <row r="18881" ht="12.75" hidden="1" customHeight="1"/>
    <row r="18882" ht="12.75" hidden="1" customHeight="1"/>
    <row r="18883" ht="12.75" hidden="1" customHeight="1"/>
    <row r="18884" ht="12.75" hidden="1" customHeight="1"/>
    <row r="18885" ht="12.75" hidden="1" customHeight="1"/>
    <row r="18886" ht="12.75" hidden="1" customHeight="1"/>
    <row r="18887" ht="12.75" hidden="1" customHeight="1"/>
    <row r="18888" ht="12.75" hidden="1" customHeight="1"/>
    <row r="18889" ht="12.75" hidden="1" customHeight="1"/>
    <row r="18890" ht="12.75" hidden="1" customHeight="1"/>
    <row r="18891" ht="12.75" hidden="1" customHeight="1"/>
    <row r="18892" ht="12.75" hidden="1" customHeight="1"/>
    <row r="18893" ht="12.75" hidden="1" customHeight="1"/>
    <row r="18894" ht="12.75" hidden="1" customHeight="1"/>
    <row r="18895" ht="12.75" hidden="1" customHeight="1"/>
    <row r="18896" ht="12.75" hidden="1" customHeight="1"/>
    <row r="18897" ht="12.75" hidden="1" customHeight="1"/>
    <row r="18898" ht="12.75" hidden="1" customHeight="1"/>
    <row r="18899" ht="12.75" hidden="1" customHeight="1"/>
    <row r="18900" ht="12.75" hidden="1" customHeight="1"/>
    <row r="18901" ht="12.75" hidden="1" customHeight="1"/>
    <row r="18902" ht="12.75" hidden="1" customHeight="1"/>
    <row r="18903" ht="12.75" hidden="1" customHeight="1"/>
    <row r="18904" ht="12.75" hidden="1" customHeight="1"/>
    <row r="18905" ht="12.75" hidden="1" customHeight="1"/>
    <row r="18906" ht="12.75" hidden="1" customHeight="1"/>
    <row r="18907" ht="12.75" hidden="1" customHeight="1"/>
    <row r="18908" ht="12.75" hidden="1" customHeight="1"/>
    <row r="18909" ht="12.75" hidden="1" customHeight="1"/>
    <row r="18910" ht="12.75" hidden="1" customHeight="1"/>
    <row r="18911" ht="12.75" hidden="1" customHeight="1"/>
    <row r="18912" ht="12.75" hidden="1" customHeight="1"/>
    <row r="18913" ht="12.75" hidden="1" customHeight="1"/>
    <row r="18914" ht="12.75" hidden="1" customHeight="1"/>
    <row r="18915" ht="12.75" hidden="1" customHeight="1"/>
    <row r="18916" ht="12.75" hidden="1" customHeight="1"/>
    <row r="18917" ht="12.75" hidden="1" customHeight="1"/>
    <row r="18918" ht="12.75" hidden="1" customHeight="1"/>
    <row r="18919" ht="12.75" hidden="1" customHeight="1"/>
    <row r="18920" ht="12.75" hidden="1" customHeight="1"/>
    <row r="18921" ht="12.75" hidden="1" customHeight="1"/>
    <row r="18922" ht="12.75" hidden="1" customHeight="1"/>
    <row r="18923" ht="12.75" hidden="1" customHeight="1"/>
    <row r="18924" ht="12.75" hidden="1" customHeight="1"/>
    <row r="18925" ht="12.75" hidden="1" customHeight="1"/>
    <row r="18926" ht="12.75" hidden="1" customHeight="1"/>
    <row r="18927" ht="12.75" hidden="1" customHeight="1"/>
    <row r="18928" ht="12.75" hidden="1" customHeight="1"/>
    <row r="18929" ht="12.75" hidden="1" customHeight="1"/>
    <row r="18930" ht="12.75" hidden="1" customHeight="1"/>
    <row r="18931" ht="12.75" hidden="1" customHeight="1"/>
    <row r="18932" ht="12.75" hidden="1" customHeight="1"/>
    <row r="18933" ht="12.75" hidden="1" customHeight="1"/>
    <row r="18934" ht="12.75" hidden="1" customHeight="1"/>
    <row r="18935" ht="12.75" hidden="1" customHeight="1"/>
    <row r="18936" ht="12.75" hidden="1" customHeight="1"/>
    <row r="18937" ht="12.75" hidden="1" customHeight="1"/>
    <row r="18938" ht="12.75" hidden="1" customHeight="1"/>
    <row r="18939" ht="12.75" hidden="1" customHeight="1"/>
    <row r="18940" ht="12.75" hidden="1" customHeight="1"/>
    <row r="18941" ht="12.75" hidden="1" customHeight="1"/>
    <row r="18942" ht="12.75" hidden="1" customHeight="1"/>
    <row r="18943" ht="12.75" hidden="1" customHeight="1"/>
    <row r="18944" ht="12.75" hidden="1" customHeight="1"/>
    <row r="18945" ht="12.75" hidden="1" customHeight="1"/>
    <row r="18946" ht="12.75" hidden="1" customHeight="1"/>
    <row r="18947" ht="12.75" hidden="1" customHeight="1"/>
    <row r="18948" ht="12.75" hidden="1" customHeight="1"/>
    <row r="18949" ht="12.75" hidden="1" customHeight="1"/>
    <row r="18950" ht="12.75" hidden="1" customHeight="1"/>
    <row r="18951" ht="12.75" hidden="1" customHeight="1"/>
    <row r="18952" ht="12.75" hidden="1" customHeight="1"/>
    <row r="18953" ht="12.75" hidden="1" customHeight="1"/>
    <row r="18954" ht="12.75" hidden="1" customHeight="1"/>
    <row r="18955" ht="12.75" hidden="1" customHeight="1"/>
    <row r="18956" ht="12.75" hidden="1" customHeight="1"/>
    <row r="18957" ht="12.75" hidden="1" customHeight="1"/>
    <row r="18958" ht="12.75" hidden="1" customHeight="1"/>
    <row r="18959" ht="12.75" hidden="1" customHeight="1"/>
    <row r="18960" ht="12.75" hidden="1" customHeight="1"/>
    <row r="18961" ht="12.75" hidden="1" customHeight="1"/>
    <row r="18962" ht="12.75" hidden="1" customHeight="1"/>
    <row r="18963" ht="12.75" hidden="1" customHeight="1"/>
    <row r="18964" ht="12.75" hidden="1" customHeight="1"/>
    <row r="18965" ht="12.75" hidden="1" customHeight="1"/>
    <row r="18966" ht="12.75" hidden="1" customHeight="1"/>
    <row r="18967" ht="12.75" hidden="1" customHeight="1"/>
    <row r="18968" ht="12.75" hidden="1" customHeight="1"/>
    <row r="18969" ht="12.75" hidden="1" customHeight="1"/>
    <row r="18970" ht="12.75" hidden="1" customHeight="1"/>
    <row r="18971" ht="12.75" hidden="1" customHeight="1"/>
    <row r="18972" ht="12.75" hidden="1" customHeight="1"/>
    <row r="18973" ht="12.75" hidden="1" customHeight="1"/>
    <row r="18974" ht="12.75" hidden="1" customHeight="1"/>
    <row r="18975" ht="12.75" hidden="1" customHeight="1"/>
    <row r="18976" ht="12.75" hidden="1" customHeight="1"/>
    <row r="18977" ht="12.75" hidden="1" customHeight="1"/>
    <row r="18978" ht="12.75" hidden="1" customHeight="1"/>
    <row r="18979" ht="12.75" hidden="1" customHeight="1"/>
    <row r="18980" ht="12.75" hidden="1" customHeight="1"/>
    <row r="18981" ht="12.75" hidden="1" customHeight="1"/>
    <row r="18982" ht="12.75" hidden="1" customHeight="1"/>
    <row r="18983" ht="12.75" hidden="1" customHeight="1"/>
    <row r="18984" ht="12.75" hidden="1" customHeight="1"/>
    <row r="18985" ht="12.75" hidden="1" customHeight="1"/>
    <row r="18986" ht="12.75" hidden="1" customHeight="1"/>
    <row r="18987" ht="12.75" hidden="1" customHeight="1"/>
    <row r="18988" ht="12.75" hidden="1" customHeight="1"/>
    <row r="18989" ht="12.75" hidden="1" customHeight="1"/>
    <row r="18990" ht="12.75" hidden="1" customHeight="1"/>
    <row r="18991" ht="12.75" hidden="1" customHeight="1"/>
    <row r="18992" ht="12.75" hidden="1" customHeight="1"/>
    <row r="18993" ht="12.75" hidden="1" customHeight="1"/>
    <row r="18994" ht="12.75" hidden="1" customHeight="1"/>
    <row r="18995" ht="12.75" hidden="1" customHeight="1"/>
    <row r="18996" ht="12.75" hidden="1" customHeight="1"/>
    <row r="18997" ht="12.75" hidden="1" customHeight="1"/>
    <row r="18998" ht="12.75" hidden="1" customHeight="1"/>
    <row r="18999" ht="12.75" hidden="1" customHeight="1"/>
    <row r="19000" ht="12.75" hidden="1" customHeight="1"/>
    <row r="19001" ht="12.75" hidden="1" customHeight="1"/>
    <row r="19002" ht="12.75" hidden="1" customHeight="1"/>
    <row r="19003" ht="12.75" hidden="1" customHeight="1"/>
    <row r="19004" ht="12.75" hidden="1" customHeight="1"/>
    <row r="19005" ht="12.75" hidden="1" customHeight="1"/>
    <row r="19006" ht="12.75" hidden="1" customHeight="1"/>
    <row r="19007" ht="12.75" hidden="1" customHeight="1"/>
    <row r="19008" ht="12.75" hidden="1" customHeight="1"/>
    <row r="19009" ht="12.75" hidden="1" customHeight="1"/>
    <row r="19010" ht="12.75" hidden="1" customHeight="1"/>
    <row r="19011" ht="12.75" hidden="1" customHeight="1"/>
    <row r="19012" ht="12.75" hidden="1" customHeight="1"/>
    <row r="19013" ht="12.75" hidden="1" customHeight="1"/>
    <row r="19014" ht="12.75" hidden="1" customHeight="1"/>
    <row r="19015" ht="12.75" hidden="1" customHeight="1"/>
    <row r="19016" ht="12.75" hidden="1" customHeight="1"/>
    <row r="19017" ht="12.75" hidden="1" customHeight="1"/>
    <row r="19018" ht="12.75" hidden="1" customHeight="1"/>
    <row r="19019" ht="12.75" hidden="1" customHeight="1"/>
    <row r="19020" ht="12.75" hidden="1" customHeight="1"/>
    <row r="19021" ht="12.75" hidden="1" customHeight="1"/>
    <row r="19022" ht="12.75" hidden="1" customHeight="1"/>
    <row r="19023" ht="12.75" hidden="1" customHeight="1"/>
    <row r="19024" ht="12.75" hidden="1" customHeight="1"/>
    <row r="19025" ht="12.75" hidden="1" customHeight="1"/>
    <row r="19026" ht="12.75" hidden="1" customHeight="1"/>
    <row r="19027" ht="12.75" hidden="1" customHeight="1"/>
    <row r="19028" ht="12.75" hidden="1" customHeight="1"/>
    <row r="19029" ht="12.75" hidden="1" customHeight="1"/>
    <row r="19030" ht="12.75" hidden="1" customHeight="1"/>
    <row r="19031" ht="12.75" hidden="1" customHeight="1"/>
    <row r="19032" ht="12.75" hidden="1" customHeight="1"/>
    <row r="19033" ht="12.75" hidden="1" customHeight="1"/>
    <row r="19034" ht="12.75" hidden="1" customHeight="1"/>
    <row r="19035" ht="12.75" hidden="1" customHeight="1"/>
    <row r="19036" ht="12.75" hidden="1" customHeight="1"/>
    <row r="19037" ht="12.75" hidden="1" customHeight="1"/>
    <row r="19038" ht="12.75" hidden="1" customHeight="1"/>
    <row r="19039" ht="12.75" hidden="1" customHeight="1"/>
    <row r="19040" ht="12.75" hidden="1" customHeight="1"/>
    <row r="19041" ht="12.75" hidden="1" customHeight="1"/>
    <row r="19042" ht="12.75" hidden="1" customHeight="1"/>
    <row r="19043" ht="12.75" hidden="1" customHeight="1"/>
    <row r="19044" ht="12.75" hidden="1" customHeight="1"/>
    <row r="19045" ht="12.75" hidden="1" customHeight="1"/>
    <row r="19046" ht="12.75" hidden="1" customHeight="1"/>
    <row r="19047" ht="12.75" hidden="1" customHeight="1"/>
    <row r="19048" ht="12.75" hidden="1" customHeight="1"/>
    <row r="19049" ht="12.75" hidden="1" customHeight="1"/>
    <row r="19050" ht="12.75" hidden="1" customHeight="1"/>
    <row r="19051" ht="12.75" hidden="1" customHeight="1"/>
    <row r="19052" ht="12.75" hidden="1" customHeight="1"/>
    <row r="19053" ht="12.75" hidden="1" customHeight="1"/>
    <row r="19054" ht="12.75" hidden="1" customHeight="1"/>
    <row r="19055" ht="12.75" hidden="1" customHeight="1"/>
    <row r="19056" ht="12.75" hidden="1" customHeight="1"/>
    <row r="19057" ht="12.75" hidden="1" customHeight="1"/>
    <row r="19058" ht="12.75" hidden="1" customHeight="1"/>
    <row r="19059" ht="12.75" hidden="1" customHeight="1"/>
    <row r="19060" ht="12.75" hidden="1" customHeight="1"/>
    <row r="19061" ht="12.75" hidden="1" customHeight="1"/>
    <row r="19062" ht="12.75" hidden="1" customHeight="1"/>
    <row r="19063" ht="12.75" hidden="1" customHeight="1"/>
    <row r="19064" ht="12.75" hidden="1" customHeight="1"/>
    <row r="19065" ht="12.75" hidden="1" customHeight="1"/>
    <row r="19066" ht="12.75" hidden="1" customHeight="1"/>
    <row r="19067" ht="12.75" hidden="1" customHeight="1"/>
    <row r="19068" ht="12.75" hidden="1" customHeight="1"/>
    <row r="19069" ht="12.75" hidden="1" customHeight="1"/>
    <row r="19070" ht="12.75" hidden="1" customHeight="1"/>
    <row r="19071" ht="12.75" hidden="1" customHeight="1"/>
    <row r="19072" ht="12.75" hidden="1" customHeight="1"/>
    <row r="19073" ht="12.75" hidden="1" customHeight="1"/>
    <row r="19074" ht="12.75" hidden="1" customHeight="1"/>
    <row r="19075" ht="12.75" hidden="1" customHeight="1"/>
    <row r="19076" ht="12.75" hidden="1" customHeight="1"/>
    <row r="19077" ht="12.75" hidden="1" customHeight="1"/>
    <row r="19078" ht="12.75" hidden="1" customHeight="1"/>
    <row r="19079" ht="12.75" hidden="1" customHeight="1"/>
    <row r="19080" ht="12.75" hidden="1" customHeight="1"/>
    <row r="19081" ht="12.75" hidden="1" customHeight="1"/>
    <row r="19082" ht="12.75" hidden="1" customHeight="1"/>
    <row r="19083" ht="12.75" hidden="1" customHeight="1"/>
    <row r="19084" ht="12.75" hidden="1" customHeight="1"/>
    <row r="19085" ht="12.75" hidden="1" customHeight="1"/>
    <row r="19086" ht="12.75" hidden="1" customHeight="1"/>
    <row r="19087" ht="12.75" hidden="1" customHeight="1"/>
    <row r="19088" ht="12.75" hidden="1" customHeight="1"/>
    <row r="19089" ht="12.75" hidden="1" customHeight="1"/>
    <row r="19090" ht="12.75" hidden="1" customHeight="1"/>
    <row r="19091" ht="12.75" hidden="1" customHeight="1"/>
    <row r="19092" ht="12.75" hidden="1" customHeight="1"/>
    <row r="19093" ht="12.75" hidden="1" customHeight="1"/>
    <row r="19094" ht="12.75" hidden="1" customHeight="1"/>
    <row r="19095" ht="12.75" hidden="1" customHeight="1"/>
    <row r="19096" ht="12.75" hidden="1" customHeight="1"/>
    <row r="19097" ht="12.75" hidden="1" customHeight="1"/>
    <row r="19098" ht="12.75" hidden="1" customHeight="1"/>
    <row r="19099" ht="12.75" hidden="1" customHeight="1"/>
    <row r="19100" ht="12.75" hidden="1" customHeight="1"/>
    <row r="19101" ht="12.75" hidden="1" customHeight="1"/>
    <row r="19102" ht="12.75" hidden="1" customHeight="1"/>
    <row r="19103" ht="12.75" hidden="1" customHeight="1"/>
    <row r="19104" ht="12.75" hidden="1" customHeight="1"/>
    <row r="19105" ht="12.75" hidden="1" customHeight="1"/>
    <row r="19106" ht="12.75" hidden="1" customHeight="1"/>
    <row r="19107" ht="12.75" hidden="1" customHeight="1"/>
    <row r="19108" ht="12.75" hidden="1" customHeight="1"/>
    <row r="19109" ht="12.75" hidden="1" customHeight="1"/>
    <row r="19110" ht="12.75" hidden="1" customHeight="1"/>
    <row r="19111" ht="12.75" hidden="1" customHeight="1"/>
    <row r="19112" ht="12.75" hidden="1" customHeight="1"/>
    <row r="19113" ht="12.75" hidden="1" customHeight="1"/>
    <row r="19114" ht="12.75" hidden="1" customHeight="1"/>
    <row r="19115" ht="12.75" hidden="1" customHeight="1"/>
    <row r="19116" ht="12.75" hidden="1" customHeight="1"/>
    <row r="19117" ht="12.75" hidden="1" customHeight="1"/>
    <row r="19118" ht="12.75" hidden="1" customHeight="1"/>
    <row r="19119" ht="12.75" hidden="1" customHeight="1"/>
    <row r="19120" ht="12.75" hidden="1" customHeight="1"/>
    <row r="19121" ht="12.75" hidden="1" customHeight="1"/>
    <row r="19122" ht="12.75" hidden="1" customHeight="1"/>
    <row r="19123" ht="12.75" hidden="1" customHeight="1"/>
    <row r="19124" ht="12.75" hidden="1" customHeight="1"/>
    <row r="19125" ht="12.75" hidden="1" customHeight="1"/>
    <row r="19126" ht="12.75" hidden="1" customHeight="1"/>
    <row r="19127" ht="12.75" hidden="1" customHeight="1"/>
    <row r="19128" ht="12.75" hidden="1" customHeight="1"/>
    <row r="19129" ht="12.75" hidden="1" customHeight="1"/>
    <row r="19130" ht="12.75" hidden="1" customHeight="1"/>
    <row r="19131" ht="12.75" hidden="1" customHeight="1"/>
    <row r="19132" ht="12.75" hidden="1" customHeight="1"/>
    <row r="19133" ht="12.75" hidden="1" customHeight="1"/>
    <row r="19134" ht="12.75" hidden="1" customHeight="1"/>
    <row r="19135" ht="12.75" hidden="1" customHeight="1"/>
    <row r="19136" ht="12.75" hidden="1" customHeight="1"/>
    <row r="19137" ht="12.75" hidden="1" customHeight="1"/>
    <row r="19138" ht="12.75" hidden="1" customHeight="1"/>
    <row r="19139" ht="12.75" hidden="1" customHeight="1"/>
    <row r="19140" ht="12.75" hidden="1" customHeight="1"/>
    <row r="19141" ht="12.75" hidden="1" customHeight="1"/>
    <row r="19142" ht="12.75" hidden="1" customHeight="1"/>
    <row r="19143" ht="12.75" hidden="1" customHeight="1"/>
    <row r="19144" ht="12.75" hidden="1" customHeight="1"/>
    <row r="19145" ht="12.75" hidden="1" customHeight="1"/>
    <row r="19146" ht="12.75" hidden="1" customHeight="1"/>
    <row r="19147" ht="12.75" hidden="1" customHeight="1"/>
    <row r="19148" ht="12.75" hidden="1" customHeight="1"/>
    <row r="19149" ht="12.75" hidden="1" customHeight="1"/>
    <row r="19150" ht="12.75" hidden="1" customHeight="1"/>
    <row r="19151" ht="12.75" hidden="1" customHeight="1"/>
    <row r="19152" ht="12.75" hidden="1" customHeight="1"/>
    <row r="19153" ht="12.75" hidden="1" customHeight="1"/>
    <row r="19154" ht="12.75" hidden="1" customHeight="1"/>
    <row r="19155" ht="12.75" hidden="1" customHeight="1"/>
    <row r="19156" ht="12.75" hidden="1" customHeight="1"/>
    <row r="19157" ht="12.75" hidden="1" customHeight="1"/>
    <row r="19158" ht="12.75" hidden="1" customHeight="1"/>
    <row r="19159" ht="12.75" hidden="1" customHeight="1"/>
    <row r="19160" ht="12.75" hidden="1" customHeight="1"/>
    <row r="19161" ht="12.75" hidden="1" customHeight="1"/>
    <row r="19162" ht="12.75" hidden="1" customHeight="1"/>
    <row r="19163" ht="12.75" hidden="1" customHeight="1"/>
    <row r="19164" ht="12.75" hidden="1" customHeight="1"/>
    <row r="19165" ht="12.75" hidden="1" customHeight="1"/>
    <row r="19166" ht="12.75" hidden="1" customHeight="1"/>
    <row r="19167" ht="12.75" hidden="1" customHeight="1"/>
    <row r="19168" ht="12.75" hidden="1" customHeight="1"/>
    <row r="19169" ht="12.75" hidden="1" customHeight="1"/>
    <row r="19170" ht="12.75" hidden="1" customHeight="1"/>
    <row r="19171" ht="12.75" hidden="1" customHeight="1"/>
    <row r="19172" ht="12.75" hidden="1" customHeight="1"/>
    <row r="19173" ht="12.75" hidden="1" customHeight="1"/>
    <row r="19174" ht="12.75" hidden="1" customHeight="1"/>
    <row r="19175" ht="12.75" hidden="1" customHeight="1"/>
    <row r="19176" ht="12.75" hidden="1" customHeight="1"/>
    <row r="19177" ht="12.75" hidden="1" customHeight="1"/>
    <row r="19178" ht="12.75" hidden="1" customHeight="1"/>
    <row r="19179" ht="12.75" hidden="1" customHeight="1"/>
    <row r="19180" ht="12.75" hidden="1" customHeight="1"/>
    <row r="19181" ht="12.75" hidden="1" customHeight="1"/>
    <row r="19182" ht="12.75" hidden="1" customHeight="1"/>
    <row r="19183" ht="12.75" hidden="1" customHeight="1"/>
    <row r="19184" ht="12.75" hidden="1" customHeight="1"/>
    <row r="19185" ht="12.75" hidden="1" customHeight="1"/>
    <row r="19186" ht="12.75" hidden="1" customHeight="1"/>
    <row r="19187" ht="12.75" hidden="1" customHeight="1"/>
    <row r="19188" ht="12.75" hidden="1" customHeight="1"/>
    <row r="19189" ht="12.75" hidden="1" customHeight="1"/>
    <row r="19190" ht="12.75" hidden="1" customHeight="1"/>
    <row r="19191" ht="12.75" hidden="1" customHeight="1"/>
    <row r="19192" ht="12.75" hidden="1" customHeight="1"/>
    <row r="19193" ht="12.75" hidden="1" customHeight="1"/>
    <row r="19194" ht="12.75" hidden="1" customHeight="1"/>
    <row r="19195" ht="12.75" hidden="1" customHeight="1"/>
    <row r="19196" ht="12.75" hidden="1" customHeight="1"/>
    <row r="19197" ht="12.75" hidden="1" customHeight="1"/>
    <row r="19198" ht="12.75" hidden="1" customHeight="1"/>
    <row r="19199" ht="12.75" hidden="1" customHeight="1"/>
    <row r="19200" ht="12.75" hidden="1" customHeight="1"/>
    <row r="19201" ht="12.75" hidden="1" customHeight="1"/>
    <row r="19202" ht="12.75" hidden="1" customHeight="1"/>
    <row r="19203" ht="12.75" hidden="1" customHeight="1"/>
    <row r="19204" ht="12.75" hidden="1" customHeight="1"/>
    <row r="19205" ht="12.75" hidden="1" customHeight="1"/>
    <row r="19206" ht="12.75" hidden="1" customHeight="1"/>
    <row r="19207" ht="12.75" hidden="1" customHeight="1"/>
    <row r="19208" ht="12.75" hidden="1" customHeight="1"/>
    <row r="19209" ht="12.75" hidden="1" customHeight="1"/>
    <row r="19210" ht="12.75" hidden="1" customHeight="1"/>
    <row r="19211" ht="12.75" hidden="1" customHeight="1"/>
    <row r="19212" ht="12.75" hidden="1" customHeight="1"/>
    <row r="19213" ht="12.75" hidden="1" customHeight="1"/>
    <row r="19214" ht="12.75" hidden="1" customHeight="1"/>
    <row r="19215" ht="12.75" hidden="1" customHeight="1"/>
    <row r="19216" ht="12.75" hidden="1" customHeight="1"/>
    <row r="19217" ht="12.75" hidden="1" customHeight="1"/>
    <row r="19218" ht="12.75" hidden="1" customHeight="1"/>
    <row r="19219" ht="12.75" hidden="1" customHeight="1"/>
    <row r="19220" ht="12.75" hidden="1" customHeight="1"/>
    <row r="19221" ht="12.75" hidden="1" customHeight="1"/>
    <row r="19222" ht="12.75" hidden="1" customHeight="1"/>
    <row r="19223" ht="12.75" hidden="1" customHeight="1"/>
    <row r="19224" ht="12.75" hidden="1" customHeight="1"/>
    <row r="19225" ht="12.75" hidden="1" customHeight="1"/>
    <row r="19226" ht="12.75" hidden="1" customHeight="1"/>
    <row r="19227" ht="12.75" hidden="1" customHeight="1"/>
    <row r="19228" ht="12.75" hidden="1" customHeight="1"/>
    <row r="19229" ht="12.75" hidden="1" customHeight="1"/>
    <row r="19230" ht="12.75" hidden="1" customHeight="1"/>
    <row r="19231" ht="12.75" hidden="1" customHeight="1"/>
    <row r="19232" ht="12.75" hidden="1" customHeight="1"/>
    <row r="19233" ht="12.75" hidden="1" customHeight="1"/>
    <row r="19234" ht="12.75" hidden="1" customHeight="1"/>
    <row r="19235" ht="12.75" hidden="1" customHeight="1"/>
    <row r="19236" ht="12.75" hidden="1" customHeight="1"/>
    <row r="19237" ht="12.75" hidden="1" customHeight="1"/>
    <row r="19238" ht="12.75" hidden="1" customHeight="1"/>
    <row r="19239" ht="12.75" hidden="1" customHeight="1"/>
    <row r="19240" ht="12.75" hidden="1" customHeight="1"/>
    <row r="19241" ht="12.75" hidden="1" customHeight="1"/>
    <row r="19242" ht="12.75" hidden="1" customHeight="1"/>
    <row r="19243" ht="12.75" hidden="1" customHeight="1"/>
    <row r="19244" ht="12.75" hidden="1" customHeight="1"/>
    <row r="19245" ht="12.75" hidden="1" customHeight="1"/>
    <row r="19246" ht="12.75" hidden="1" customHeight="1"/>
    <row r="19247" ht="12.75" hidden="1" customHeight="1"/>
    <row r="19248" ht="12.75" hidden="1" customHeight="1"/>
    <row r="19249" ht="12.75" hidden="1" customHeight="1"/>
    <row r="19250" ht="12.75" hidden="1" customHeight="1"/>
    <row r="19251" ht="12.75" hidden="1" customHeight="1"/>
    <row r="19252" ht="12.75" hidden="1" customHeight="1"/>
    <row r="19253" ht="12.75" hidden="1" customHeight="1"/>
    <row r="19254" ht="12.75" hidden="1" customHeight="1"/>
    <row r="19255" ht="12.75" hidden="1" customHeight="1"/>
    <row r="19256" ht="12.75" hidden="1" customHeight="1"/>
    <row r="19257" ht="12.75" hidden="1" customHeight="1"/>
    <row r="19258" ht="12.75" hidden="1" customHeight="1"/>
    <row r="19259" ht="12.75" hidden="1" customHeight="1"/>
    <row r="19260" ht="12.75" hidden="1" customHeight="1"/>
    <row r="19261" ht="12.75" hidden="1" customHeight="1"/>
    <row r="19262" ht="12.75" hidden="1" customHeight="1"/>
    <row r="19263" ht="12.75" hidden="1" customHeight="1"/>
    <row r="19264" ht="12.75" hidden="1" customHeight="1"/>
    <row r="19265" ht="12.75" hidden="1" customHeight="1"/>
    <row r="19266" ht="12.75" hidden="1" customHeight="1"/>
    <row r="19267" ht="12.75" hidden="1" customHeight="1"/>
    <row r="19268" ht="12.75" hidden="1" customHeight="1"/>
    <row r="19269" ht="12.75" hidden="1" customHeight="1"/>
    <row r="19270" ht="12.75" hidden="1" customHeight="1"/>
    <row r="19271" ht="12.75" hidden="1" customHeight="1"/>
    <row r="19272" ht="12.75" hidden="1" customHeight="1"/>
    <row r="19273" ht="12.75" hidden="1" customHeight="1"/>
    <row r="19274" ht="12.75" hidden="1" customHeight="1"/>
    <row r="19275" ht="12.75" hidden="1" customHeight="1"/>
    <row r="19276" ht="12.75" hidden="1" customHeight="1"/>
    <row r="19277" ht="12.75" hidden="1" customHeight="1"/>
    <row r="19278" ht="12.75" hidden="1" customHeight="1"/>
    <row r="19279" ht="12.75" hidden="1" customHeight="1"/>
    <row r="19280" ht="12.75" hidden="1" customHeight="1"/>
    <row r="19281" ht="12.75" hidden="1" customHeight="1"/>
    <row r="19282" ht="12.75" hidden="1" customHeight="1"/>
    <row r="19283" ht="12.75" hidden="1" customHeight="1"/>
    <row r="19284" ht="12.75" hidden="1" customHeight="1"/>
    <row r="19285" ht="12.75" hidden="1" customHeight="1"/>
    <row r="19286" ht="12.75" hidden="1" customHeight="1"/>
    <row r="19287" ht="12.75" hidden="1" customHeight="1"/>
    <row r="19288" ht="12.75" hidden="1" customHeight="1"/>
    <row r="19289" ht="12.75" hidden="1" customHeight="1"/>
    <row r="19290" ht="12.75" hidden="1" customHeight="1"/>
    <row r="19291" ht="12.75" hidden="1" customHeight="1"/>
    <row r="19292" ht="12.75" hidden="1" customHeight="1"/>
    <row r="19293" ht="12.75" hidden="1" customHeight="1"/>
    <row r="19294" ht="12.75" hidden="1" customHeight="1"/>
    <row r="19295" ht="12.75" hidden="1" customHeight="1"/>
    <row r="19296" ht="12.75" hidden="1" customHeight="1"/>
    <row r="19297" ht="12.75" hidden="1" customHeight="1"/>
    <row r="19298" ht="12.75" hidden="1" customHeight="1"/>
    <row r="19299" ht="12.75" hidden="1" customHeight="1"/>
    <row r="19300" ht="12.75" hidden="1" customHeight="1"/>
    <row r="19301" ht="12.75" hidden="1" customHeight="1"/>
    <row r="19302" ht="12.75" hidden="1" customHeight="1"/>
    <row r="19303" ht="12.75" hidden="1" customHeight="1"/>
    <row r="19304" ht="12.75" hidden="1" customHeight="1"/>
    <row r="19305" ht="12.75" hidden="1" customHeight="1"/>
    <row r="19306" ht="12.75" hidden="1" customHeight="1"/>
    <row r="19307" ht="12.75" hidden="1" customHeight="1"/>
    <row r="19308" ht="12.75" hidden="1" customHeight="1"/>
    <row r="19309" ht="12.75" hidden="1" customHeight="1"/>
    <row r="19310" ht="12.75" hidden="1" customHeight="1"/>
    <row r="19311" ht="12.75" hidden="1" customHeight="1"/>
    <row r="19312" ht="12.75" hidden="1" customHeight="1"/>
    <row r="19313" ht="12.75" hidden="1" customHeight="1"/>
    <row r="19314" ht="12.75" hidden="1" customHeight="1"/>
    <row r="19315" ht="12.75" hidden="1" customHeight="1"/>
    <row r="19316" ht="12.75" hidden="1" customHeight="1"/>
    <row r="19317" ht="12.75" hidden="1" customHeight="1"/>
    <row r="19318" ht="12.75" hidden="1" customHeight="1"/>
    <row r="19319" ht="12.75" hidden="1" customHeight="1"/>
    <row r="19320" ht="12.75" hidden="1" customHeight="1"/>
    <row r="19321" ht="12.75" hidden="1" customHeight="1"/>
    <row r="19322" ht="12.75" hidden="1" customHeight="1"/>
    <row r="19323" ht="12.75" hidden="1" customHeight="1"/>
    <row r="19324" ht="12.75" hidden="1" customHeight="1"/>
    <row r="19325" ht="12.75" hidden="1" customHeight="1"/>
    <row r="19326" ht="12.75" hidden="1" customHeight="1"/>
    <row r="19327" ht="12.75" hidden="1" customHeight="1"/>
    <row r="19328" ht="12.75" hidden="1" customHeight="1"/>
    <row r="19329" ht="12.75" hidden="1" customHeight="1"/>
    <row r="19330" ht="12.75" hidden="1" customHeight="1"/>
    <row r="19331" ht="12.75" hidden="1" customHeight="1"/>
    <row r="19332" ht="12.75" hidden="1" customHeight="1"/>
    <row r="19333" ht="12.75" hidden="1" customHeight="1"/>
    <row r="19334" ht="12.75" hidden="1" customHeight="1"/>
    <row r="19335" ht="12.75" hidden="1" customHeight="1"/>
    <row r="19336" ht="12.75" hidden="1" customHeight="1"/>
    <row r="19337" ht="12.75" hidden="1" customHeight="1"/>
    <row r="19338" ht="12.75" hidden="1" customHeight="1"/>
    <row r="19339" ht="12.75" hidden="1" customHeight="1"/>
    <row r="19340" ht="12.75" hidden="1" customHeight="1"/>
    <row r="19341" ht="12.75" hidden="1" customHeight="1"/>
    <row r="19342" ht="12.75" hidden="1" customHeight="1"/>
    <row r="19343" ht="12.75" hidden="1" customHeight="1"/>
    <row r="19344" ht="12.75" hidden="1" customHeight="1"/>
    <row r="19345" ht="12.75" hidden="1" customHeight="1"/>
    <row r="19346" ht="12.75" hidden="1" customHeight="1"/>
    <row r="19347" ht="12.75" hidden="1" customHeight="1"/>
    <row r="19348" ht="12.75" hidden="1" customHeight="1"/>
    <row r="19349" ht="12.75" hidden="1" customHeight="1"/>
    <row r="19350" ht="12.75" hidden="1" customHeight="1"/>
    <row r="19351" ht="12.75" hidden="1" customHeight="1"/>
    <row r="19352" ht="12.75" hidden="1" customHeight="1"/>
    <row r="19353" ht="12.75" hidden="1" customHeight="1"/>
    <row r="19354" ht="12.75" hidden="1" customHeight="1"/>
    <row r="19355" ht="12.75" hidden="1" customHeight="1"/>
    <row r="19356" ht="12.75" hidden="1" customHeight="1"/>
    <row r="19357" ht="12.75" hidden="1" customHeight="1"/>
    <row r="19358" ht="12.75" hidden="1" customHeight="1"/>
    <row r="19359" ht="12.75" hidden="1" customHeight="1"/>
    <row r="19360" ht="12.75" hidden="1" customHeight="1"/>
    <row r="19361" ht="12.75" hidden="1" customHeight="1"/>
    <row r="19362" ht="12.75" hidden="1" customHeight="1"/>
    <row r="19363" ht="12.75" hidden="1" customHeight="1"/>
    <row r="19364" ht="12.75" hidden="1" customHeight="1"/>
    <row r="19365" ht="12.75" hidden="1" customHeight="1"/>
    <row r="19366" ht="12.75" hidden="1" customHeight="1"/>
    <row r="19367" ht="12.75" hidden="1" customHeight="1"/>
    <row r="19368" ht="12.75" hidden="1" customHeight="1"/>
    <row r="19369" ht="12.75" hidden="1" customHeight="1"/>
    <row r="19370" ht="12.75" hidden="1" customHeight="1"/>
    <row r="19371" ht="12.75" hidden="1" customHeight="1"/>
    <row r="19372" ht="12.75" hidden="1" customHeight="1"/>
    <row r="19373" ht="12.75" hidden="1" customHeight="1"/>
    <row r="19374" ht="12.75" hidden="1" customHeight="1"/>
    <row r="19375" ht="12.75" hidden="1" customHeight="1"/>
    <row r="19376" ht="12.75" hidden="1" customHeight="1"/>
    <row r="19377" ht="12.75" hidden="1" customHeight="1"/>
    <row r="19378" ht="12.75" hidden="1" customHeight="1"/>
    <row r="19379" ht="12.75" hidden="1" customHeight="1"/>
    <row r="19380" ht="12.75" hidden="1" customHeight="1"/>
    <row r="19381" ht="12.75" hidden="1" customHeight="1"/>
    <row r="19382" ht="12.75" hidden="1" customHeight="1"/>
    <row r="19383" ht="12.75" hidden="1" customHeight="1"/>
    <row r="19384" ht="12.75" hidden="1" customHeight="1"/>
    <row r="19385" ht="12.75" hidden="1" customHeight="1"/>
    <row r="19386" ht="12.75" hidden="1" customHeight="1"/>
    <row r="19387" ht="12.75" hidden="1" customHeight="1"/>
    <row r="19388" ht="12.75" hidden="1" customHeight="1"/>
    <row r="19389" ht="12.75" hidden="1" customHeight="1"/>
    <row r="19390" ht="12.75" hidden="1" customHeight="1"/>
    <row r="19391" ht="12.75" hidden="1" customHeight="1"/>
    <row r="19392" ht="12.75" hidden="1" customHeight="1"/>
    <row r="19393" ht="12.75" hidden="1" customHeight="1"/>
    <row r="19394" ht="12.75" hidden="1" customHeight="1"/>
    <row r="19395" ht="12.75" hidden="1" customHeight="1"/>
    <row r="19396" ht="12.75" hidden="1" customHeight="1"/>
    <row r="19397" ht="12.75" hidden="1" customHeight="1"/>
    <row r="19398" ht="12.75" hidden="1" customHeight="1"/>
    <row r="19399" ht="12.75" hidden="1" customHeight="1"/>
    <row r="19400" ht="12.75" hidden="1" customHeight="1"/>
    <row r="19401" ht="12.75" hidden="1" customHeight="1"/>
    <row r="19402" ht="12.75" hidden="1" customHeight="1"/>
    <row r="19403" ht="12.75" hidden="1" customHeight="1"/>
    <row r="19404" ht="12.75" hidden="1" customHeight="1"/>
    <row r="19405" ht="12.75" hidden="1" customHeight="1"/>
    <row r="19406" ht="12.75" hidden="1" customHeight="1"/>
    <row r="19407" ht="12.75" hidden="1" customHeight="1"/>
    <row r="19408" ht="12.75" hidden="1" customHeight="1"/>
    <row r="19409" ht="12.75" hidden="1" customHeight="1"/>
    <row r="19410" ht="12.75" hidden="1" customHeight="1"/>
    <row r="19411" ht="12.75" hidden="1" customHeight="1"/>
    <row r="19412" ht="12.75" hidden="1" customHeight="1"/>
    <row r="19413" ht="12.75" hidden="1" customHeight="1"/>
    <row r="19414" ht="12.75" hidden="1" customHeight="1"/>
    <row r="19415" ht="12.75" hidden="1" customHeight="1"/>
    <row r="19416" ht="12.75" hidden="1" customHeight="1"/>
    <row r="19417" ht="12.75" hidden="1" customHeight="1"/>
    <row r="19418" ht="12.75" hidden="1" customHeight="1"/>
    <row r="19419" ht="12.75" hidden="1" customHeight="1"/>
    <row r="19420" ht="12.75" hidden="1" customHeight="1"/>
    <row r="19421" ht="12.75" hidden="1" customHeight="1"/>
    <row r="19422" ht="12.75" hidden="1" customHeight="1"/>
    <row r="19423" ht="12.75" hidden="1" customHeight="1"/>
    <row r="19424" ht="12.75" hidden="1" customHeight="1"/>
    <row r="19425" ht="12.75" hidden="1" customHeight="1"/>
    <row r="19426" ht="12.75" hidden="1" customHeight="1"/>
    <row r="19427" ht="12.75" hidden="1" customHeight="1"/>
    <row r="19428" ht="12.75" hidden="1" customHeight="1"/>
    <row r="19429" ht="12.75" hidden="1" customHeight="1"/>
    <row r="19430" ht="12.75" hidden="1" customHeight="1"/>
    <row r="19431" ht="12.75" hidden="1" customHeight="1"/>
    <row r="19432" ht="12.75" hidden="1" customHeight="1"/>
    <row r="19433" ht="12.75" hidden="1" customHeight="1"/>
    <row r="19434" ht="12.75" hidden="1" customHeight="1"/>
    <row r="19435" ht="12.75" hidden="1" customHeight="1"/>
    <row r="19436" ht="12.75" hidden="1" customHeight="1"/>
    <row r="19437" ht="12.75" hidden="1" customHeight="1"/>
    <row r="19438" ht="12.75" hidden="1" customHeight="1"/>
    <row r="19439" ht="12.75" hidden="1" customHeight="1"/>
    <row r="19440" ht="12.75" hidden="1" customHeight="1"/>
    <row r="19441" ht="12.75" hidden="1" customHeight="1"/>
    <row r="19442" ht="12.75" hidden="1" customHeight="1"/>
    <row r="19443" ht="12.75" hidden="1" customHeight="1"/>
    <row r="19444" ht="12.75" hidden="1" customHeight="1"/>
    <row r="19445" ht="12.75" hidden="1" customHeight="1"/>
    <row r="19446" ht="12.75" hidden="1" customHeight="1"/>
    <row r="19447" ht="12.75" hidden="1" customHeight="1"/>
    <row r="19448" ht="12.75" hidden="1" customHeight="1"/>
    <row r="19449" ht="12.75" hidden="1" customHeight="1"/>
    <row r="19450" ht="12.75" hidden="1" customHeight="1"/>
    <row r="19451" ht="12.75" hidden="1" customHeight="1"/>
    <row r="19452" ht="12.75" hidden="1" customHeight="1"/>
    <row r="19453" ht="12.75" hidden="1" customHeight="1"/>
    <row r="19454" ht="12.75" hidden="1" customHeight="1"/>
    <row r="19455" ht="12.75" hidden="1" customHeight="1"/>
    <row r="19456" ht="12.75" hidden="1" customHeight="1"/>
    <row r="19457" ht="12.75" hidden="1" customHeight="1"/>
    <row r="19458" ht="12.75" hidden="1" customHeight="1"/>
    <row r="19459" ht="12.75" hidden="1" customHeight="1"/>
    <row r="19460" ht="12.75" hidden="1" customHeight="1"/>
    <row r="19461" ht="12.75" hidden="1" customHeight="1"/>
    <row r="19462" ht="12.75" hidden="1" customHeight="1"/>
    <row r="19463" ht="12.75" hidden="1" customHeight="1"/>
    <row r="19464" ht="12.75" hidden="1" customHeight="1"/>
    <row r="19465" ht="12.75" hidden="1" customHeight="1"/>
    <row r="19466" ht="12.75" hidden="1" customHeight="1"/>
    <row r="19467" ht="12.75" hidden="1" customHeight="1"/>
    <row r="19468" ht="12.75" hidden="1" customHeight="1"/>
    <row r="19469" ht="12.75" hidden="1" customHeight="1"/>
    <row r="19470" ht="12.75" hidden="1" customHeight="1"/>
    <row r="19471" ht="12.75" hidden="1" customHeight="1"/>
    <row r="19472" ht="12.75" hidden="1" customHeight="1"/>
    <row r="19473" ht="12.75" hidden="1" customHeight="1"/>
    <row r="19474" ht="12.75" hidden="1" customHeight="1"/>
    <row r="19475" ht="12.75" hidden="1" customHeight="1"/>
    <row r="19476" ht="12.75" hidden="1" customHeight="1"/>
    <row r="19477" ht="12.75" hidden="1" customHeight="1"/>
    <row r="19478" ht="12.75" hidden="1" customHeight="1"/>
    <row r="19479" ht="12.75" hidden="1" customHeight="1"/>
    <row r="19480" ht="12.75" hidden="1" customHeight="1"/>
    <row r="19481" ht="12.75" hidden="1" customHeight="1"/>
    <row r="19482" ht="12.75" hidden="1" customHeight="1"/>
    <row r="19483" ht="12.75" hidden="1" customHeight="1"/>
    <row r="19484" ht="12.75" hidden="1" customHeight="1"/>
    <row r="19485" ht="12.75" hidden="1" customHeight="1"/>
    <row r="19486" ht="12.75" hidden="1" customHeight="1"/>
    <row r="19487" ht="12.75" hidden="1" customHeight="1"/>
    <row r="19488" ht="12.75" hidden="1" customHeight="1"/>
    <row r="19489" ht="12.75" hidden="1" customHeight="1"/>
    <row r="19490" ht="12.75" hidden="1" customHeight="1"/>
    <row r="19491" ht="12.75" hidden="1" customHeight="1"/>
    <row r="19492" ht="12.75" hidden="1" customHeight="1"/>
    <row r="19493" ht="12.75" hidden="1" customHeight="1"/>
    <row r="19494" ht="12.75" hidden="1" customHeight="1"/>
    <row r="19495" ht="12.75" hidden="1" customHeight="1"/>
    <row r="19496" ht="12.75" hidden="1" customHeight="1"/>
    <row r="19497" ht="12.75" hidden="1" customHeight="1"/>
    <row r="19498" ht="12.75" hidden="1" customHeight="1"/>
    <row r="19499" ht="12.75" hidden="1" customHeight="1"/>
    <row r="19500" ht="12.75" hidden="1" customHeight="1"/>
    <row r="19501" ht="12.75" hidden="1" customHeight="1"/>
    <row r="19502" ht="12.75" hidden="1" customHeight="1"/>
    <row r="19503" ht="12.75" hidden="1" customHeight="1"/>
    <row r="19504" ht="12.75" hidden="1" customHeight="1"/>
    <row r="19505" ht="12.75" hidden="1" customHeight="1"/>
    <row r="19506" ht="12.75" hidden="1" customHeight="1"/>
    <row r="19507" ht="12.75" hidden="1" customHeight="1"/>
    <row r="19508" ht="12.75" hidden="1" customHeight="1"/>
    <row r="19509" ht="12.75" hidden="1" customHeight="1"/>
    <row r="19510" ht="12.75" hidden="1" customHeight="1"/>
    <row r="19511" ht="12.75" hidden="1" customHeight="1"/>
    <row r="19512" ht="12.75" hidden="1" customHeight="1"/>
    <row r="19513" ht="12.75" hidden="1" customHeight="1"/>
    <row r="19514" ht="12.75" hidden="1" customHeight="1"/>
    <row r="19515" ht="12.75" hidden="1" customHeight="1"/>
    <row r="19516" ht="12.75" hidden="1" customHeight="1"/>
    <row r="19517" ht="12.75" hidden="1" customHeight="1"/>
    <row r="19518" ht="12.75" hidden="1" customHeight="1"/>
    <row r="19519" ht="12.75" hidden="1" customHeight="1"/>
    <row r="19520" ht="12.75" hidden="1" customHeight="1"/>
    <row r="19521" ht="12.75" hidden="1" customHeight="1"/>
    <row r="19522" ht="12.75" hidden="1" customHeight="1"/>
    <row r="19523" ht="12.75" hidden="1" customHeight="1"/>
    <row r="19524" ht="12.75" hidden="1" customHeight="1"/>
    <row r="19525" ht="12.75" hidden="1" customHeight="1"/>
    <row r="19526" ht="12.75" hidden="1" customHeight="1"/>
    <row r="19527" ht="12.75" hidden="1" customHeight="1"/>
    <row r="19528" ht="12.75" hidden="1" customHeight="1"/>
    <row r="19529" ht="12.75" hidden="1" customHeight="1"/>
    <row r="19530" ht="12.75" hidden="1" customHeight="1"/>
    <row r="19531" ht="12.75" hidden="1" customHeight="1"/>
    <row r="19532" ht="12.75" hidden="1" customHeight="1"/>
    <row r="19533" ht="12.75" hidden="1" customHeight="1"/>
    <row r="19534" ht="12.75" hidden="1" customHeight="1"/>
    <row r="19535" ht="12.75" hidden="1" customHeight="1"/>
    <row r="19536" ht="12.75" hidden="1" customHeight="1"/>
    <row r="19537" ht="12.75" hidden="1" customHeight="1"/>
    <row r="19538" ht="12.75" hidden="1" customHeight="1"/>
    <row r="19539" ht="12.75" hidden="1" customHeight="1"/>
    <row r="19540" ht="12.75" hidden="1" customHeight="1"/>
    <row r="19541" ht="12.75" hidden="1" customHeight="1"/>
    <row r="19542" ht="12.75" hidden="1" customHeight="1"/>
    <row r="19543" ht="12.75" hidden="1" customHeight="1"/>
    <row r="19544" ht="12.75" hidden="1" customHeight="1"/>
    <row r="19545" ht="12.75" hidden="1" customHeight="1"/>
    <row r="19546" ht="12.75" hidden="1" customHeight="1"/>
    <row r="19547" ht="12.75" hidden="1" customHeight="1"/>
    <row r="19548" ht="12.75" hidden="1" customHeight="1"/>
    <row r="19549" ht="12.75" hidden="1" customHeight="1"/>
    <row r="19550" ht="12.75" hidden="1" customHeight="1"/>
    <row r="19551" ht="12.75" hidden="1" customHeight="1"/>
    <row r="19552" ht="12.75" hidden="1" customHeight="1"/>
    <row r="19553" ht="12.75" hidden="1" customHeight="1"/>
    <row r="19554" ht="12.75" hidden="1" customHeight="1"/>
    <row r="19555" ht="12.75" hidden="1" customHeight="1"/>
    <row r="19556" ht="12.75" hidden="1" customHeight="1"/>
    <row r="19557" ht="12.75" hidden="1" customHeight="1"/>
    <row r="19558" ht="12.75" hidden="1" customHeight="1"/>
    <row r="19559" ht="12.75" hidden="1" customHeight="1"/>
    <row r="19560" ht="12.75" hidden="1" customHeight="1"/>
    <row r="19561" ht="12.75" hidden="1" customHeight="1"/>
    <row r="19562" ht="12.75" hidden="1" customHeight="1"/>
    <row r="19563" ht="12.75" hidden="1" customHeight="1"/>
    <row r="19564" ht="12.75" hidden="1" customHeight="1"/>
    <row r="19565" ht="12.75" hidden="1" customHeight="1"/>
    <row r="19566" ht="12.75" hidden="1" customHeight="1"/>
    <row r="19567" ht="12.75" hidden="1" customHeight="1"/>
    <row r="19568" ht="12.75" hidden="1" customHeight="1"/>
    <row r="19569" ht="12.75" hidden="1" customHeight="1"/>
    <row r="19570" ht="12.75" hidden="1" customHeight="1"/>
    <row r="19571" ht="12.75" hidden="1" customHeight="1"/>
    <row r="19572" ht="12.75" hidden="1" customHeight="1"/>
    <row r="19573" ht="12.75" hidden="1" customHeight="1"/>
    <row r="19574" ht="12.75" hidden="1" customHeight="1"/>
    <row r="19575" ht="12.75" hidden="1" customHeight="1"/>
    <row r="19576" ht="12.75" hidden="1" customHeight="1"/>
    <row r="19577" ht="12.75" hidden="1" customHeight="1"/>
    <row r="19578" ht="12.75" hidden="1" customHeight="1"/>
    <row r="19579" ht="12.75" hidden="1" customHeight="1"/>
    <row r="19580" ht="12.75" hidden="1" customHeight="1"/>
    <row r="19581" ht="12.75" hidden="1" customHeight="1"/>
    <row r="19582" ht="12.75" hidden="1" customHeight="1"/>
    <row r="19583" ht="12.75" hidden="1" customHeight="1"/>
    <row r="19584" ht="12.75" hidden="1" customHeight="1"/>
    <row r="19585" ht="12.75" hidden="1" customHeight="1"/>
    <row r="19586" ht="12.75" hidden="1" customHeight="1"/>
    <row r="19587" ht="12.75" hidden="1" customHeight="1"/>
    <row r="19588" ht="12.75" hidden="1" customHeight="1"/>
    <row r="19589" ht="12.75" hidden="1" customHeight="1"/>
    <row r="19590" ht="12.75" hidden="1" customHeight="1"/>
    <row r="19591" ht="12.75" hidden="1" customHeight="1"/>
    <row r="19592" ht="12.75" hidden="1" customHeight="1"/>
    <row r="19593" ht="12.75" hidden="1" customHeight="1"/>
    <row r="19594" ht="12.75" hidden="1" customHeight="1"/>
    <row r="19595" ht="12.75" hidden="1" customHeight="1"/>
    <row r="19596" ht="12.75" hidden="1" customHeight="1"/>
    <row r="19597" ht="12.75" hidden="1" customHeight="1"/>
    <row r="19598" ht="12.75" hidden="1" customHeight="1"/>
    <row r="19599" ht="12.75" hidden="1" customHeight="1"/>
    <row r="19600" ht="12.75" hidden="1" customHeight="1"/>
    <row r="19601" ht="12.75" hidden="1" customHeight="1"/>
    <row r="19602" ht="12.75" hidden="1" customHeight="1"/>
    <row r="19603" ht="12.75" hidden="1" customHeight="1"/>
    <row r="19604" ht="12.75" hidden="1" customHeight="1"/>
    <row r="19605" ht="12.75" hidden="1" customHeight="1"/>
    <row r="19606" ht="12.75" hidden="1" customHeight="1"/>
    <row r="19607" ht="12.75" hidden="1" customHeight="1"/>
    <row r="19608" ht="12.75" hidden="1" customHeight="1"/>
    <row r="19609" ht="12.75" hidden="1" customHeight="1"/>
    <row r="19610" ht="12.75" hidden="1" customHeight="1"/>
    <row r="19611" ht="12.75" hidden="1" customHeight="1"/>
    <row r="19612" ht="12.75" hidden="1" customHeight="1"/>
    <row r="19613" ht="12.75" hidden="1" customHeight="1"/>
    <row r="19614" ht="12.75" hidden="1" customHeight="1"/>
    <row r="19615" ht="12.75" hidden="1" customHeight="1"/>
    <row r="19616" ht="12.75" hidden="1" customHeight="1"/>
    <row r="19617" ht="12.75" hidden="1" customHeight="1"/>
    <row r="19618" ht="12.75" hidden="1" customHeight="1"/>
    <row r="19619" ht="12.75" hidden="1" customHeight="1"/>
    <row r="19620" ht="12.75" hidden="1" customHeight="1"/>
    <row r="19621" ht="12.75" hidden="1" customHeight="1"/>
    <row r="19622" ht="12.75" hidden="1" customHeight="1"/>
    <row r="19623" ht="12.75" hidden="1" customHeight="1"/>
    <row r="19624" ht="12.75" hidden="1" customHeight="1"/>
    <row r="19625" ht="12.75" hidden="1" customHeight="1"/>
    <row r="19626" ht="12.75" hidden="1" customHeight="1"/>
    <row r="19627" ht="12.75" hidden="1" customHeight="1"/>
    <row r="19628" ht="12.75" hidden="1" customHeight="1"/>
    <row r="19629" ht="12.75" hidden="1" customHeight="1"/>
    <row r="19630" ht="12.75" hidden="1" customHeight="1"/>
    <row r="19631" ht="12.75" hidden="1" customHeight="1"/>
    <row r="19632" ht="12.75" hidden="1" customHeight="1"/>
    <row r="19633" ht="12.75" hidden="1" customHeight="1"/>
    <row r="19634" ht="12.75" hidden="1" customHeight="1"/>
    <row r="19635" ht="12.75" hidden="1" customHeight="1"/>
    <row r="19636" ht="12.75" hidden="1" customHeight="1"/>
    <row r="19637" ht="12.75" hidden="1" customHeight="1"/>
    <row r="19638" ht="12.75" hidden="1" customHeight="1"/>
    <row r="19639" ht="12.75" hidden="1" customHeight="1"/>
    <row r="19640" ht="12.75" hidden="1" customHeight="1"/>
    <row r="19641" ht="12.75" hidden="1" customHeight="1"/>
    <row r="19642" ht="12.75" hidden="1" customHeight="1"/>
    <row r="19643" ht="12.75" hidden="1" customHeight="1"/>
    <row r="19644" ht="12.75" hidden="1" customHeight="1"/>
    <row r="19645" ht="12.75" hidden="1" customHeight="1"/>
    <row r="19646" ht="12.75" hidden="1" customHeight="1"/>
    <row r="19647" ht="12.75" hidden="1" customHeight="1"/>
    <row r="19648" ht="12.75" hidden="1" customHeight="1"/>
    <row r="19649" ht="12.75" hidden="1" customHeight="1"/>
    <row r="19650" ht="12.75" hidden="1" customHeight="1"/>
    <row r="19651" ht="12.75" hidden="1" customHeight="1"/>
    <row r="19652" ht="12.75" hidden="1" customHeight="1"/>
    <row r="19653" ht="12.75" hidden="1" customHeight="1"/>
    <row r="19654" ht="12.75" hidden="1" customHeight="1"/>
    <row r="19655" ht="12.75" hidden="1" customHeight="1"/>
    <row r="19656" ht="12.75" hidden="1" customHeight="1"/>
    <row r="19657" ht="12.75" hidden="1" customHeight="1"/>
    <row r="19658" ht="12.75" hidden="1" customHeight="1"/>
    <row r="19659" ht="12.75" hidden="1" customHeight="1"/>
    <row r="19660" ht="12.75" hidden="1" customHeight="1"/>
    <row r="19661" ht="12.75" hidden="1" customHeight="1"/>
    <row r="19662" ht="12.75" hidden="1" customHeight="1"/>
    <row r="19663" ht="12.75" hidden="1" customHeight="1"/>
    <row r="19664" ht="12.75" hidden="1" customHeight="1"/>
    <row r="19665" ht="12.75" hidden="1" customHeight="1"/>
    <row r="19666" ht="12.75" hidden="1" customHeight="1"/>
    <row r="19667" ht="12.75" hidden="1" customHeight="1"/>
    <row r="19668" ht="12.75" hidden="1" customHeight="1"/>
    <row r="19669" ht="12.75" hidden="1" customHeight="1"/>
    <row r="19670" ht="12.75" hidden="1" customHeight="1"/>
    <row r="19671" ht="12.75" hidden="1" customHeight="1"/>
    <row r="19672" ht="12.75" hidden="1" customHeight="1"/>
    <row r="19673" ht="12.75" hidden="1" customHeight="1"/>
    <row r="19674" ht="12.75" hidden="1" customHeight="1"/>
    <row r="19675" ht="12.75" hidden="1" customHeight="1"/>
    <row r="19676" ht="12.75" hidden="1" customHeight="1"/>
    <row r="19677" ht="12.75" hidden="1" customHeight="1"/>
    <row r="19678" ht="12.75" hidden="1" customHeight="1"/>
    <row r="19679" ht="12.75" hidden="1" customHeight="1"/>
    <row r="19680" ht="12.75" hidden="1" customHeight="1"/>
    <row r="19681" ht="12.75" hidden="1" customHeight="1"/>
    <row r="19682" ht="12.75" hidden="1" customHeight="1"/>
    <row r="19683" ht="12.75" hidden="1" customHeight="1"/>
    <row r="19684" ht="12.75" hidden="1" customHeight="1"/>
    <row r="19685" ht="12.75" hidden="1" customHeight="1"/>
    <row r="19686" ht="12.75" hidden="1" customHeight="1"/>
    <row r="19687" ht="12.75" hidden="1" customHeight="1"/>
    <row r="19688" ht="12.75" hidden="1" customHeight="1"/>
    <row r="19689" ht="12.75" hidden="1" customHeight="1"/>
    <row r="19690" ht="12.75" hidden="1" customHeight="1"/>
    <row r="19691" ht="12.75" hidden="1" customHeight="1"/>
    <row r="19692" ht="12.75" hidden="1" customHeight="1"/>
    <row r="19693" ht="12.75" hidden="1" customHeight="1"/>
    <row r="19694" ht="12.75" hidden="1" customHeight="1"/>
    <row r="19695" ht="12.75" hidden="1" customHeight="1"/>
    <row r="19696" ht="12.75" hidden="1" customHeight="1"/>
    <row r="19697" ht="12.75" hidden="1" customHeight="1"/>
    <row r="19698" ht="12.75" hidden="1" customHeight="1"/>
    <row r="19699" ht="12.75" hidden="1" customHeight="1"/>
    <row r="19700" ht="12.75" hidden="1" customHeight="1"/>
    <row r="19701" ht="12.75" hidden="1" customHeight="1"/>
    <row r="19702" ht="12.75" hidden="1" customHeight="1"/>
    <row r="19703" ht="12.75" hidden="1" customHeight="1"/>
    <row r="19704" ht="12.75" hidden="1" customHeight="1"/>
    <row r="19705" ht="12.75" hidden="1" customHeight="1"/>
    <row r="19706" ht="12.75" hidden="1" customHeight="1"/>
    <row r="19707" ht="12.75" hidden="1" customHeight="1"/>
    <row r="19708" ht="12.75" hidden="1" customHeight="1"/>
    <row r="19709" ht="12.75" hidden="1" customHeight="1"/>
    <row r="19710" ht="12.75" hidden="1" customHeight="1"/>
    <row r="19711" ht="12.75" hidden="1" customHeight="1"/>
    <row r="19712" ht="12.75" hidden="1" customHeight="1"/>
    <row r="19713" ht="12.75" hidden="1" customHeight="1"/>
    <row r="19714" ht="12.75" hidden="1" customHeight="1"/>
    <row r="19715" ht="12.75" hidden="1" customHeight="1"/>
    <row r="19716" ht="12.75" hidden="1" customHeight="1"/>
    <row r="19717" ht="12.75" hidden="1" customHeight="1"/>
    <row r="19718" ht="12.75" hidden="1" customHeight="1"/>
    <row r="19719" ht="12.75" hidden="1" customHeight="1"/>
    <row r="19720" ht="12.75" hidden="1" customHeight="1"/>
    <row r="19721" ht="12.75" hidden="1" customHeight="1"/>
    <row r="19722" ht="12.75" hidden="1" customHeight="1"/>
    <row r="19723" ht="12.75" hidden="1" customHeight="1"/>
    <row r="19724" ht="12.75" hidden="1" customHeight="1"/>
    <row r="19725" ht="12.75" hidden="1" customHeight="1"/>
    <row r="19726" ht="12.75" hidden="1" customHeight="1"/>
    <row r="19727" ht="12.75" hidden="1" customHeight="1"/>
    <row r="19728" ht="12.75" hidden="1" customHeight="1"/>
    <row r="19729" ht="12.75" hidden="1" customHeight="1"/>
    <row r="19730" ht="12.75" hidden="1" customHeight="1"/>
    <row r="19731" ht="12.75" hidden="1" customHeight="1"/>
    <row r="19732" ht="12.75" hidden="1" customHeight="1"/>
    <row r="19733" ht="12.75" hidden="1" customHeight="1"/>
    <row r="19734" ht="12.75" hidden="1" customHeight="1"/>
    <row r="19735" ht="12.75" hidden="1" customHeight="1"/>
    <row r="19736" ht="12.75" hidden="1" customHeight="1"/>
    <row r="19737" ht="12.75" hidden="1" customHeight="1"/>
    <row r="19738" ht="12.75" hidden="1" customHeight="1"/>
    <row r="19739" ht="12.75" hidden="1" customHeight="1"/>
    <row r="19740" ht="12.75" hidden="1" customHeight="1"/>
    <row r="19741" ht="12.75" hidden="1" customHeight="1"/>
    <row r="19742" ht="12.75" hidden="1" customHeight="1"/>
    <row r="19743" ht="12.75" hidden="1" customHeight="1"/>
    <row r="19744" ht="12.75" hidden="1" customHeight="1"/>
    <row r="19745" ht="12.75" hidden="1" customHeight="1"/>
    <row r="19746" ht="12.75" hidden="1" customHeight="1"/>
    <row r="19747" ht="12.75" hidden="1" customHeight="1"/>
    <row r="19748" ht="12.75" hidden="1" customHeight="1"/>
    <row r="19749" ht="12.75" hidden="1" customHeight="1"/>
    <row r="19750" ht="12.75" hidden="1" customHeight="1"/>
    <row r="19751" ht="12.75" hidden="1" customHeight="1"/>
    <row r="19752" ht="12.75" hidden="1" customHeight="1"/>
    <row r="19753" ht="12.75" hidden="1" customHeight="1"/>
    <row r="19754" ht="12.75" hidden="1" customHeight="1"/>
    <row r="19755" ht="12.75" hidden="1" customHeight="1"/>
    <row r="19756" ht="12.75" hidden="1" customHeight="1"/>
    <row r="19757" ht="12.75" hidden="1" customHeight="1"/>
    <row r="19758" ht="12.75" hidden="1" customHeight="1"/>
    <row r="19759" ht="12.75" hidden="1" customHeight="1"/>
    <row r="19760" ht="12.75" hidden="1" customHeight="1"/>
    <row r="19761" ht="12.75" hidden="1" customHeight="1"/>
    <row r="19762" ht="12.75" hidden="1" customHeight="1"/>
    <row r="19763" ht="12.75" hidden="1" customHeight="1"/>
    <row r="19764" ht="12.75" hidden="1" customHeight="1"/>
    <row r="19765" ht="12.75" hidden="1" customHeight="1"/>
    <row r="19766" ht="12.75" hidden="1" customHeight="1"/>
    <row r="19767" ht="12.75" hidden="1" customHeight="1"/>
    <row r="19768" ht="12.75" hidden="1" customHeight="1"/>
    <row r="19769" ht="12.75" hidden="1" customHeight="1"/>
    <row r="19770" ht="12.75" hidden="1" customHeight="1"/>
    <row r="19771" ht="12.75" hidden="1" customHeight="1"/>
    <row r="19772" ht="12.75" hidden="1" customHeight="1"/>
    <row r="19773" ht="12.75" hidden="1" customHeight="1"/>
    <row r="19774" ht="12.75" hidden="1" customHeight="1"/>
    <row r="19775" ht="12.75" hidden="1" customHeight="1"/>
    <row r="19776" ht="12.75" hidden="1" customHeight="1"/>
    <row r="19777" ht="12.75" hidden="1" customHeight="1"/>
    <row r="19778" ht="12.75" hidden="1" customHeight="1"/>
    <row r="19779" ht="12.75" hidden="1" customHeight="1"/>
    <row r="19780" ht="12.75" hidden="1" customHeight="1"/>
    <row r="19781" ht="12.75" hidden="1" customHeight="1"/>
    <row r="19782" ht="12.75" hidden="1" customHeight="1"/>
    <row r="19783" ht="12.75" hidden="1" customHeight="1"/>
    <row r="19784" ht="12.75" hidden="1" customHeight="1"/>
    <row r="19785" ht="12.75" hidden="1" customHeight="1"/>
    <row r="19786" ht="12.75" hidden="1" customHeight="1"/>
    <row r="19787" ht="12.75" hidden="1" customHeight="1"/>
    <row r="19788" ht="12.75" hidden="1" customHeight="1"/>
    <row r="19789" ht="12.75" hidden="1" customHeight="1"/>
    <row r="19790" ht="12.75" hidden="1" customHeight="1"/>
    <row r="19791" ht="12.75" hidden="1" customHeight="1"/>
    <row r="19792" ht="12.75" hidden="1" customHeight="1"/>
    <row r="19793" ht="12.75" hidden="1" customHeight="1"/>
    <row r="19794" ht="12.75" hidden="1" customHeight="1"/>
    <row r="19795" ht="12.75" hidden="1" customHeight="1"/>
    <row r="19796" ht="12.75" hidden="1" customHeight="1"/>
    <row r="19797" ht="12.75" hidden="1" customHeight="1"/>
    <row r="19798" ht="12.75" hidden="1" customHeight="1"/>
    <row r="19799" ht="12.75" hidden="1" customHeight="1"/>
    <row r="19800" ht="12.75" hidden="1" customHeight="1"/>
    <row r="19801" ht="12.75" hidden="1" customHeight="1"/>
    <row r="19802" ht="12.75" hidden="1" customHeight="1"/>
    <row r="19803" ht="12.75" hidden="1" customHeight="1"/>
    <row r="19804" ht="12.75" hidden="1" customHeight="1"/>
    <row r="19805" ht="12.75" hidden="1" customHeight="1"/>
    <row r="19806" ht="12.75" hidden="1" customHeight="1"/>
    <row r="19807" ht="12.75" hidden="1" customHeight="1"/>
    <row r="19808" ht="12.75" hidden="1" customHeight="1"/>
    <row r="19809" ht="12.75" hidden="1" customHeight="1"/>
    <row r="19810" ht="12.75" hidden="1" customHeight="1"/>
    <row r="19811" ht="12.75" hidden="1" customHeight="1"/>
    <row r="19812" ht="12.75" hidden="1" customHeight="1"/>
    <row r="19813" ht="12.75" hidden="1" customHeight="1"/>
    <row r="19814" ht="12.75" hidden="1" customHeight="1"/>
    <row r="19815" ht="12.75" hidden="1" customHeight="1"/>
    <row r="19816" ht="12.75" hidden="1" customHeight="1"/>
    <row r="19817" ht="12.75" hidden="1" customHeight="1"/>
    <row r="19818" ht="12.75" hidden="1" customHeight="1"/>
    <row r="19819" ht="12.75" hidden="1" customHeight="1"/>
    <row r="19820" ht="12.75" hidden="1" customHeight="1"/>
    <row r="19821" ht="12.75" hidden="1" customHeight="1"/>
    <row r="19822" ht="12.75" hidden="1" customHeight="1"/>
    <row r="19823" ht="12.75" hidden="1" customHeight="1"/>
    <row r="19824" ht="12.75" hidden="1" customHeight="1"/>
    <row r="19825" ht="12.75" hidden="1" customHeight="1"/>
    <row r="19826" ht="12.75" hidden="1" customHeight="1"/>
    <row r="19827" ht="12.75" hidden="1" customHeight="1"/>
    <row r="19828" ht="12.75" hidden="1" customHeight="1"/>
    <row r="19829" ht="12.75" hidden="1" customHeight="1"/>
    <row r="19830" ht="12.75" hidden="1" customHeight="1"/>
    <row r="19831" ht="12.75" hidden="1" customHeight="1"/>
    <row r="19832" ht="12.75" hidden="1" customHeight="1"/>
    <row r="19833" ht="12.75" hidden="1" customHeight="1"/>
    <row r="19834" ht="12.75" hidden="1" customHeight="1"/>
    <row r="19835" ht="12.75" hidden="1" customHeight="1"/>
    <row r="19836" ht="12.75" hidden="1" customHeight="1"/>
    <row r="19837" ht="12.75" hidden="1" customHeight="1"/>
    <row r="19838" ht="12.75" hidden="1" customHeight="1"/>
    <row r="19839" ht="12.75" hidden="1" customHeight="1"/>
    <row r="19840" ht="12.75" hidden="1" customHeight="1"/>
    <row r="19841" ht="12.75" hidden="1" customHeight="1"/>
    <row r="19842" ht="12.75" hidden="1" customHeight="1"/>
    <row r="19843" ht="12.75" hidden="1" customHeight="1"/>
    <row r="19844" ht="12.75" hidden="1" customHeight="1"/>
    <row r="19845" ht="12.75" hidden="1" customHeight="1"/>
    <row r="19846" ht="12.75" hidden="1" customHeight="1"/>
    <row r="19847" ht="12.75" hidden="1" customHeight="1"/>
    <row r="19848" ht="12.75" hidden="1" customHeight="1"/>
    <row r="19849" ht="12.75" hidden="1" customHeight="1"/>
    <row r="19850" ht="12.75" hidden="1" customHeight="1"/>
    <row r="19851" ht="12.75" hidden="1" customHeight="1"/>
    <row r="19852" ht="12.75" hidden="1" customHeight="1"/>
    <row r="19853" ht="12.75" hidden="1" customHeight="1"/>
    <row r="19854" ht="12.75" hidden="1" customHeight="1"/>
    <row r="19855" ht="12.75" hidden="1" customHeight="1"/>
    <row r="19856" ht="12.75" hidden="1" customHeight="1"/>
    <row r="19857" ht="12.75" hidden="1" customHeight="1"/>
    <row r="19858" ht="12.75" hidden="1" customHeight="1"/>
    <row r="19859" ht="12.75" hidden="1" customHeight="1"/>
    <row r="19860" ht="12.75" hidden="1" customHeight="1"/>
    <row r="19861" ht="12.75" hidden="1" customHeight="1"/>
    <row r="19862" ht="12.75" hidden="1" customHeight="1"/>
    <row r="19863" ht="12.75" hidden="1" customHeight="1"/>
    <row r="19864" ht="12.75" hidden="1" customHeight="1"/>
    <row r="19865" ht="12.75" hidden="1" customHeight="1"/>
    <row r="19866" ht="12.75" hidden="1" customHeight="1"/>
    <row r="19867" ht="12.75" hidden="1" customHeight="1"/>
    <row r="19868" ht="12.75" hidden="1" customHeight="1"/>
    <row r="19869" ht="12.75" hidden="1" customHeight="1"/>
    <row r="19870" ht="12.75" hidden="1" customHeight="1"/>
    <row r="19871" ht="12.75" hidden="1" customHeight="1"/>
    <row r="19872" ht="12.75" hidden="1" customHeight="1"/>
    <row r="19873" ht="12.75" hidden="1" customHeight="1"/>
    <row r="19874" ht="12.75" hidden="1" customHeight="1"/>
    <row r="19875" ht="12.75" hidden="1" customHeight="1"/>
    <row r="19876" ht="12.75" hidden="1" customHeight="1"/>
    <row r="19877" ht="12.75" hidden="1" customHeight="1"/>
    <row r="19878" ht="12.75" hidden="1" customHeight="1"/>
    <row r="19879" ht="12.75" hidden="1" customHeight="1"/>
    <row r="19880" ht="12.75" hidden="1" customHeight="1"/>
    <row r="19881" ht="12.75" hidden="1" customHeight="1"/>
    <row r="19882" ht="12.75" hidden="1" customHeight="1"/>
    <row r="19883" ht="12.75" hidden="1" customHeight="1"/>
    <row r="19884" ht="12.75" hidden="1" customHeight="1"/>
    <row r="19885" ht="12.75" hidden="1" customHeight="1"/>
    <row r="19886" ht="12.75" hidden="1" customHeight="1"/>
    <row r="19887" ht="12.75" hidden="1" customHeight="1"/>
    <row r="19888" ht="12.75" hidden="1" customHeight="1"/>
    <row r="19889" ht="12.75" hidden="1" customHeight="1"/>
    <row r="19890" ht="12.75" hidden="1" customHeight="1"/>
    <row r="19891" ht="12.75" hidden="1" customHeight="1"/>
    <row r="19892" ht="12.75" hidden="1" customHeight="1"/>
    <row r="19893" ht="12.75" hidden="1" customHeight="1"/>
    <row r="19894" ht="12.75" hidden="1" customHeight="1"/>
    <row r="19895" ht="12.75" hidden="1" customHeight="1"/>
    <row r="19896" ht="12.75" hidden="1" customHeight="1"/>
    <row r="19897" ht="12.75" hidden="1" customHeight="1"/>
    <row r="19898" ht="12.75" hidden="1" customHeight="1"/>
    <row r="19899" ht="12.75" hidden="1" customHeight="1"/>
    <row r="19900" ht="12.75" hidden="1" customHeight="1"/>
    <row r="19901" ht="12.75" hidden="1" customHeight="1"/>
    <row r="19902" ht="12.75" hidden="1" customHeight="1"/>
    <row r="19903" ht="12.75" hidden="1" customHeight="1"/>
    <row r="19904" ht="12.75" hidden="1" customHeight="1"/>
    <row r="19905" ht="12.75" hidden="1" customHeight="1"/>
    <row r="19906" ht="12.75" hidden="1" customHeight="1"/>
    <row r="19907" ht="12.75" hidden="1" customHeight="1"/>
    <row r="19908" ht="12.75" hidden="1" customHeight="1"/>
    <row r="19909" ht="12.75" hidden="1" customHeight="1"/>
    <row r="19910" ht="12.75" hidden="1" customHeight="1"/>
    <row r="19911" ht="12.75" hidden="1" customHeight="1"/>
    <row r="19912" ht="12.75" hidden="1" customHeight="1"/>
    <row r="19913" ht="12.75" hidden="1" customHeight="1"/>
    <row r="19914" ht="12.75" hidden="1" customHeight="1"/>
    <row r="19915" ht="12.75" hidden="1" customHeight="1"/>
    <row r="19916" ht="12.75" hidden="1" customHeight="1"/>
    <row r="19917" ht="12.75" hidden="1" customHeight="1"/>
    <row r="19918" ht="12.75" hidden="1" customHeight="1"/>
    <row r="19919" ht="12.75" hidden="1" customHeight="1"/>
    <row r="19920" ht="12.75" hidden="1" customHeight="1"/>
    <row r="19921" ht="12.75" hidden="1" customHeight="1"/>
    <row r="19922" ht="12.75" hidden="1" customHeight="1"/>
    <row r="19923" ht="12.75" hidden="1" customHeight="1"/>
    <row r="19924" ht="12.75" hidden="1" customHeight="1"/>
    <row r="19925" ht="12.75" hidden="1" customHeight="1"/>
    <row r="19926" ht="12.75" hidden="1" customHeight="1"/>
    <row r="19927" ht="12.75" hidden="1" customHeight="1"/>
    <row r="19928" ht="12.75" hidden="1" customHeight="1"/>
    <row r="19929" ht="12.75" hidden="1" customHeight="1"/>
    <row r="19930" ht="12.75" hidden="1" customHeight="1"/>
    <row r="19931" ht="12.75" hidden="1" customHeight="1"/>
    <row r="19932" ht="12.75" hidden="1" customHeight="1"/>
    <row r="19933" ht="12.75" hidden="1" customHeight="1"/>
    <row r="19934" ht="12.75" hidden="1" customHeight="1"/>
    <row r="19935" ht="12.75" hidden="1" customHeight="1"/>
    <row r="19936" ht="12.75" hidden="1" customHeight="1"/>
    <row r="19937" ht="12.75" hidden="1" customHeight="1"/>
    <row r="19938" ht="12.75" hidden="1" customHeight="1"/>
    <row r="19939" ht="12.75" hidden="1" customHeight="1"/>
    <row r="19940" ht="12.75" hidden="1" customHeight="1"/>
    <row r="19941" ht="12.75" hidden="1" customHeight="1"/>
    <row r="19942" ht="12.75" hidden="1" customHeight="1"/>
    <row r="19943" ht="12.75" hidden="1" customHeight="1"/>
    <row r="19944" ht="12.75" hidden="1" customHeight="1"/>
    <row r="19945" ht="12.75" hidden="1" customHeight="1"/>
    <row r="19946" ht="12.75" hidden="1" customHeight="1"/>
    <row r="19947" ht="12.75" hidden="1" customHeight="1"/>
    <row r="19948" ht="12.75" hidden="1" customHeight="1"/>
    <row r="19949" ht="12.75" hidden="1" customHeight="1"/>
    <row r="19950" ht="12.75" hidden="1" customHeight="1"/>
    <row r="19951" ht="12.75" hidden="1" customHeight="1"/>
    <row r="19952" ht="12.75" hidden="1" customHeight="1"/>
    <row r="19953" ht="12.75" hidden="1" customHeight="1"/>
    <row r="19954" ht="12.75" hidden="1" customHeight="1"/>
    <row r="19955" ht="12.75" hidden="1" customHeight="1"/>
    <row r="19956" ht="12.75" hidden="1" customHeight="1"/>
    <row r="19957" ht="12.75" hidden="1" customHeight="1"/>
    <row r="19958" ht="12.75" hidden="1" customHeight="1"/>
    <row r="19959" ht="12.75" hidden="1" customHeight="1"/>
    <row r="19960" ht="12.75" hidden="1" customHeight="1"/>
    <row r="19961" ht="12.75" hidden="1" customHeight="1"/>
    <row r="19962" ht="12.75" hidden="1" customHeight="1"/>
    <row r="19963" ht="12.75" hidden="1" customHeight="1"/>
    <row r="19964" ht="12.75" hidden="1" customHeight="1"/>
    <row r="19965" ht="12.75" hidden="1" customHeight="1"/>
    <row r="19966" ht="12.75" hidden="1" customHeight="1"/>
    <row r="19967" ht="12.75" hidden="1" customHeight="1"/>
    <row r="19968" ht="12.75" hidden="1" customHeight="1"/>
    <row r="19969" ht="12.75" hidden="1" customHeight="1"/>
    <row r="19970" ht="12.75" hidden="1" customHeight="1"/>
    <row r="19971" ht="12.75" hidden="1" customHeight="1"/>
    <row r="19972" ht="12.75" hidden="1" customHeight="1"/>
    <row r="19973" ht="12.75" hidden="1" customHeight="1"/>
    <row r="19974" ht="12.75" hidden="1" customHeight="1"/>
    <row r="19975" ht="12.75" hidden="1" customHeight="1"/>
    <row r="19976" ht="12.75" hidden="1" customHeight="1"/>
    <row r="19977" ht="12.75" hidden="1" customHeight="1"/>
    <row r="19978" ht="12.75" hidden="1" customHeight="1"/>
    <row r="19979" ht="12.75" hidden="1" customHeight="1"/>
    <row r="19980" ht="12.75" hidden="1" customHeight="1"/>
    <row r="19981" ht="12.75" hidden="1" customHeight="1"/>
    <row r="19982" ht="12.75" hidden="1" customHeight="1"/>
    <row r="19983" ht="12.75" hidden="1" customHeight="1"/>
    <row r="19984" ht="12.75" hidden="1" customHeight="1"/>
    <row r="19985" ht="12.75" hidden="1" customHeight="1"/>
    <row r="19986" ht="12.75" hidden="1" customHeight="1"/>
    <row r="19987" ht="12.75" hidden="1" customHeight="1"/>
    <row r="19988" ht="12.75" hidden="1" customHeight="1"/>
    <row r="19989" ht="12.75" hidden="1" customHeight="1"/>
    <row r="19990" ht="12.75" hidden="1" customHeight="1"/>
    <row r="19991" ht="12.75" hidden="1" customHeight="1"/>
    <row r="19992" ht="12.75" hidden="1" customHeight="1"/>
    <row r="19993" ht="12.75" hidden="1" customHeight="1"/>
    <row r="19994" ht="12.75" hidden="1" customHeight="1"/>
    <row r="19995" ht="12.75" hidden="1" customHeight="1"/>
    <row r="19996" ht="12.75" hidden="1" customHeight="1"/>
    <row r="19997" ht="12.75" hidden="1" customHeight="1"/>
    <row r="19998" ht="12.75" hidden="1" customHeight="1"/>
    <row r="19999" ht="12.75" hidden="1" customHeight="1"/>
    <row r="20000" ht="12.75" hidden="1" customHeight="1"/>
    <row r="20001" ht="12.75" hidden="1" customHeight="1"/>
    <row r="20002" ht="12.75" hidden="1" customHeight="1"/>
    <row r="20003" ht="12.75" hidden="1" customHeight="1"/>
    <row r="20004" ht="12.75" hidden="1" customHeight="1"/>
    <row r="20005" ht="12.75" hidden="1" customHeight="1"/>
    <row r="20006" ht="12.75" hidden="1" customHeight="1"/>
    <row r="20007" ht="12.75" hidden="1" customHeight="1"/>
    <row r="20008" ht="12.75" hidden="1" customHeight="1"/>
    <row r="20009" ht="12.75" hidden="1" customHeight="1"/>
    <row r="20010" ht="12.75" hidden="1" customHeight="1"/>
    <row r="20011" ht="12.75" hidden="1" customHeight="1"/>
    <row r="20012" ht="12.75" hidden="1" customHeight="1"/>
    <row r="20013" ht="12.75" hidden="1" customHeight="1"/>
    <row r="20014" ht="12.75" hidden="1" customHeight="1"/>
    <row r="20015" ht="12.75" hidden="1" customHeight="1"/>
    <row r="20016" ht="12.75" hidden="1" customHeight="1"/>
    <row r="20017" ht="12.75" hidden="1" customHeight="1"/>
    <row r="20018" ht="12.75" hidden="1" customHeight="1"/>
    <row r="20019" ht="12.75" hidden="1" customHeight="1"/>
    <row r="20020" ht="12.75" hidden="1" customHeight="1"/>
    <row r="20021" ht="12.75" hidden="1" customHeight="1"/>
    <row r="20022" ht="12.75" hidden="1" customHeight="1"/>
    <row r="20023" ht="12.75" hidden="1" customHeight="1"/>
    <row r="20024" ht="12.75" hidden="1" customHeight="1"/>
    <row r="20025" ht="12.75" hidden="1" customHeight="1"/>
    <row r="20026" ht="12.75" hidden="1" customHeight="1"/>
    <row r="20027" ht="12.75" hidden="1" customHeight="1"/>
    <row r="20028" ht="12.75" hidden="1" customHeight="1"/>
    <row r="20029" ht="12.75" hidden="1" customHeight="1"/>
    <row r="20030" ht="12.75" hidden="1" customHeight="1"/>
    <row r="20031" ht="12.75" hidden="1" customHeight="1"/>
    <row r="20032" ht="12.75" hidden="1" customHeight="1"/>
    <row r="20033" ht="12.75" hidden="1" customHeight="1"/>
    <row r="20034" ht="12.75" hidden="1" customHeight="1"/>
    <row r="20035" ht="12.75" hidden="1" customHeight="1"/>
    <row r="20036" ht="12.75" hidden="1" customHeight="1"/>
    <row r="20037" ht="12.75" hidden="1" customHeight="1"/>
    <row r="20038" ht="12.75" hidden="1" customHeight="1"/>
    <row r="20039" ht="12.75" hidden="1" customHeight="1"/>
    <row r="20040" ht="12.75" hidden="1" customHeight="1"/>
    <row r="20041" ht="12.75" hidden="1" customHeight="1"/>
    <row r="20042" ht="12.75" hidden="1" customHeight="1"/>
    <row r="20043" ht="12.75" hidden="1" customHeight="1"/>
    <row r="20044" ht="12.75" hidden="1" customHeight="1"/>
    <row r="20045" ht="12.75" hidden="1" customHeight="1"/>
    <row r="20046" ht="12.75" hidden="1" customHeight="1"/>
    <row r="20047" ht="12.75" hidden="1" customHeight="1"/>
    <row r="20048" ht="12.75" hidden="1" customHeight="1"/>
    <row r="20049" ht="12.75" hidden="1" customHeight="1"/>
    <row r="20050" ht="12.75" hidden="1" customHeight="1"/>
    <row r="20051" ht="12.75" hidden="1" customHeight="1"/>
    <row r="20052" ht="12.75" hidden="1" customHeight="1"/>
    <row r="20053" ht="12.75" hidden="1" customHeight="1"/>
    <row r="20054" ht="12.75" hidden="1" customHeight="1"/>
    <row r="20055" ht="12.75" hidden="1" customHeight="1"/>
    <row r="20056" ht="12.75" hidden="1" customHeight="1"/>
    <row r="20057" ht="12.75" hidden="1" customHeight="1"/>
    <row r="20058" ht="12.75" hidden="1" customHeight="1"/>
    <row r="20059" ht="12.75" hidden="1" customHeight="1"/>
    <row r="20060" ht="12.75" hidden="1" customHeight="1"/>
    <row r="20061" ht="12.75" hidden="1" customHeight="1"/>
    <row r="20062" ht="12.75" hidden="1" customHeight="1"/>
    <row r="20063" ht="12.75" hidden="1" customHeight="1"/>
    <row r="20064" ht="12.75" hidden="1" customHeight="1"/>
    <row r="20065" ht="12.75" hidden="1" customHeight="1"/>
    <row r="20066" ht="12.75" hidden="1" customHeight="1"/>
    <row r="20067" ht="12.75" hidden="1" customHeight="1"/>
    <row r="20068" ht="12.75" hidden="1" customHeight="1"/>
    <row r="20069" ht="12.75" hidden="1" customHeight="1"/>
    <row r="20070" ht="12.75" hidden="1" customHeight="1"/>
    <row r="20071" ht="12.75" hidden="1" customHeight="1"/>
    <row r="20072" ht="12.75" hidden="1" customHeight="1"/>
    <row r="20073" ht="12.75" hidden="1" customHeight="1"/>
    <row r="20074" ht="12.75" hidden="1" customHeight="1"/>
    <row r="20075" ht="12.75" hidden="1" customHeight="1"/>
    <row r="20076" ht="12.75" hidden="1" customHeight="1"/>
    <row r="20077" ht="12.75" hidden="1" customHeight="1"/>
    <row r="20078" ht="12.75" hidden="1" customHeight="1"/>
    <row r="20079" ht="12.75" hidden="1" customHeight="1"/>
    <row r="20080" ht="12.75" hidden="1" customHeight="1"/>
    <row r="20081" ht="12.75" hidden="1" customHeight="1"/>
    <row r="20082" ht="12.75" hidden="1" customHeight="1"/>
    <row r="20083" ht="12.75" hidden="1" customHeight="1"/>
    <row r="20084" ht="12.75" hidden="1" customHeight="1"/>
    <row r="20085" ht="12.75" hidden="1" customHeight="1"/>
    <row r="20086" ht="12.75" hidden="1" customHeight="1"/>
    <row r="20087" ht="12.75" hidden="1" customHeight="1"/>
    <row r="20088" ht="12.75" hidden="1" customHeight="1"/>
    <row r="20089" ht="12.75" hidden="1" customHeight="1"/>
    <row r="20090" ht="12.75" hidden="1" customHeight="1"/>
    <row r="20091" ht="12.75" hidden="1" customHeight="1"/>
    <row r="20092" ht="12.75" hidden="1" customHeight="1"/>
    <row r="20093" ht="12.75" hidden="1" customHeight="1"/>
    <row r="20094" ht="12.75" hidden="1" customHeight="1"/>
    <row r="20095" ht="12.75" hidden="1" customHeight="1"/>
    <row r="20096" ht="12.75" hidden="1" customHeight="1"/>
    <row r="20097" ht="12.75" hidden="1" customHeight="1"/>
    <row r="20098" ht="12.75" hidden="1" customHeight="1"/>
    <row r="20099" ht="12.75" hidden="1" customHeight="1"/>
    <row r="20100" ht="12.75" hidden="1" customHeight="1"/>
    <row r="20101" ht="12.75" hidden="1" customHeight="1"/>
    <row r="20102" ht="12.75" hidden="1" customHeight="1"/>
    <row r="20103" ht="12.75" hidden="1" customHeight="1"/>
    <row r="20104" ht="12.75" hidden="1" customHeight="1"/>
    <row r="20105" ht="12.75" hidden="1" customHeight="1"/>
    <row r="20106" ht="12.75" hidden="1" customHeight="1"/>
    <row r="20107" ht="12.75" hidden="1" customHeight="1"/>
    <row r="20108" ht="12.75" hidden="1" customHeight="1"/>
    <row r="20109" ht="12.75" hidden="1" customHeight="1"/>
    <row r="20110" ht="12.75" hidden="1" customHeight="1"/>
    <row r="20111" ht="12.75" hidden="1" customHeight="1"/>
    <row r="20112" ht="12.75" hidden="1" customHeight="1"/>
    <row r="20113" ht="12.75" hidden="1" customHeight="1"/>
    <row r="20114" ht="12.75" hidden="1" customHeight="1"/>
    <row r="20115" ht="12.75" hidden="1" customHeight="1"/>
    <row r="20116" ht="12.75" hidden="1" customHeight="1"/>
    <row r="20117" ht="12.75" hidden="1" customHeight="1"/>
    <row r="20118" ht="12.75" hidden="1" customHeight="1"/>
    <row r="20119" ht="12.75" hidden="1" customHeight="1"/>
    <row r="20120" ht="12.75" hidden="1" customHeight="1"/>
    <row r="20121" ht="12.75" hidden="1" customHeight="1"/>
    <row r="20122" ht="12.75" hidden="1" customHeight="1"/>
    <row r="20123" ht="12.75" hidden="1" customHeight="1"/>
    <row r="20124" ht="12.75" hidden="1" customHeight="1"/>
    <row r="20125" ht="12.75" hidden="1" customHeight="1"/>
    <row r="20126" ht="12.75" hidden="1" customHeight="1"/>
    <row r="20127" ht="12.75" hidden="1" customHeight="1"/>
    <row r="20128" ht="12.75" hidden="1" customHeight="1"/>
    <row r="20129" ht="12.75" hidden="1" customHeight="1"/>
    <row r="20130" ht="12.75" hidden="1" customHeight="1"/>
    <row r="20131" ht="12.75" hidden="1" customHeight="1"/>
    <row r="20132" ht="12.75" hidden="1" customHeight="1"/>
    <row r="20133" ht="12.75" hidden="1" customHeight="1"/>
    <row r="20134" ht="12.75" hidden="1" customHeight="1"/>
    <row r="20135" ht="12.75" hidden="1" customHeight="1"/>
    <row r="20136" ht="12.75" hidden="1" customHeight="1"/>
    <row r="20137" ht="12.75" hidden="1" customHeight="1"/>
    <row r="20138" ht="12.75" hidden="1" customHeight="1"/>
    <row r="20139" ht="12.75" hidden="1" customHeight="1"/>
    <row r="20140" ht="12.75" hidden="1" customHeight="1"/>
    <row r="20141" ht="12.75" hidden="1" customHeight="1"/>
    <row r="20142" ht="12.75" hidden="1" customHeight="1"/>
    <row r="20143" ht="12.75" hidden="1" customHeight="1"/>
    <row r="20144" ht="12.75" hidden="1" customHeight="1"/>
    <row r="20145" ht="12.75" hidden="1" customHeight="1"/>
    <row r="20146" ht="12.75" hidden="1" customHeight="1"/>
    <row r="20147" ht="12.75" hidden="1" customHeight="1"/>
    <row r="20148" ht="12.75" hidden="1" customHeight="1"/>
    <row r="20149" ht="12.75" hidden="1" customHeight="1"/>
    <row r="20150" ht="12.75" hidden="1" customHeight="1"/>
    <row r="20151" ht="12.75" hidden="1" customHeight="1"/>
    <row r="20152" ht="12.75" hidden="1" customHeight="1"/>
    <row r="20153" ht="12.75" hidden="1" customHeight="1"/>
    <row r="20154" ht="12.75" hidden="1" customHeight="1"/>
    <row r="20155" ht="12.75" hidden="1" customHeight="1"/>
    <row r="20156" ht="12.75" hidden="1" customHeight="1"/>
    <row r="20157" ht="12.75" hidden="1" customHeight="1"/>
    <row r="20158" ht="12.75" hidden="1" customHeight="1"/>
    <row r="20159" ht="12.75" hidden="1" customHeight="1"/>
    <row r="20160" ht="12.75" hidden="1" customHeight="1"/>
    <row r="20161" ht="12.75" hidden="1" customHeight="1"/>
    <row r="20162" ht="12.75" hidden="1" customHeight="1"/>
    <row r="20163" ht="12.75" hidden="1" customHeight="1"/>
    <row r="20164" ht="12.75" hidden="1" customHeight="1"/>
    <row r="20165" ht="12.75" hidden="1" customHeight="1"/>
    <row r="20166" ht="12.75" hidden="1" customHeight="1"/>
    <row r="20167" ht="12.75" hidden="1" customHeight="1"/>
    <row r="20168" ht="12.75" hidden="1" customHeight="1"/>
    <row r="20169" ht="12.75" hidden="1" customHeight="1"/>
    <row r="20170" ht="12.75" hidden="1" customHeight="1"/>
    <row r="20171" ht="12.75" hidden="1" customHeight="1"/>
    <row r="20172" ht="12.75" hidden="1" customHeight="1"/>
    <row r="20173" ht="12.75" hidden="1" customHeight="1"/>
    <row r="20174" ht="12.75" hidden="1" customHeight="1"/>
    <row r="20175" ht="12.75" hidden="1" customHeight="1"/>
    <row r="20176" ht="12.75" hidden="1" customHeight="1"/>
    <row r="20177" ht="12.75" hidden="1" customHeight="1"/>
    <row r="20178" ht="12.75" hidden="1" customHeight="1"/>
    <row r="20179" ht="12.75" hidden="1" customHeight="1"/>
    <row r="20180" ht="12.75" hidden="1" customHeight="1"/>
    <row r="20181" ht="12.75" hidden="1" customHeight="1"/>
    <row r="20182" ht="12.75" hidden="1" customHeight="1"/>
    <row r="20183" ht="12.75" hidden="1" customHeight="1"/>
    <row r="20184" ht="12.75" hidden="1" customHeight="1"/>
    <row r="20185" ht="12.75" hidden="1" customHeight="1"/>
    <row r="20186" ht="12.75" hidden="1" customHeight="1"/>
    <row r="20187" ht="12.75" hidden="1" customHeight="1"/>
    <row r="20188" ht="12.75" hidden="1" customHeight="1"/>
    <row r="20189" ht="12.75" hidden="1" customHeight="1"/>
    <row r="20190" ht="12.75" hidden="1" customHeight="1"/>
    <row r="20191" ht="12.75" hidden="1" customHeight="1"/>
    <row r="20192" ht="12.75" hidden="1" customHeight="1"/>
    <row r="20193" ht="12.75" hidden="1" customHeight="1"/>
    <row r="20194" ht="12.75" hidden="1" customHeight="1"/>
    <row r="20195" ht="12.75" hidden="1" customHeight="1"/>
    <row r="20196" ht="12.75" hidden="1" customHeight="1"/>
    <row r="20197" ht="12.75" hidden="1" customHeight="1"/>
    <row r="20198" ht="12.75" hidden="1" customHeight="1"/>
    <row r="20199" ht="12.75" hidden="1" customHeight="1"/>
    <row r="20200" ht="12.75" hidden="1" customHeight="1"/>
    <row r="20201" ht="12.75" hidden="1" customHeight="1"/>
    <row r="20202" ht="12.75" hidden="1" customHeight="1"/>
    <row r="20203" ht="12.75" hidden="1" customHeight="1"/>
    <row r="20204" ht="12.75" hidden="1" customHeight="1"/>
    <row r="20205" ht="12.75" hidden="1" customHeight="1"/>
    <row r="20206" ht="12.75" hidden="1" customHeight="1"/>
    <row r="20207" ht="12.75" hidden="1" customHeight="1"/>
    <row r="20208" ht="12.75" hidden="1" customHeight="1"/>
    <row r="20209" ht="12.75" hidden="1" customHeight="1"/>
    <row r="20210" ht="12.75" hidden="1" customHeight="1"/>
    <row r="20211" ht="12.75" hidden="1" customHeight="1"/>
    <row r="20212" ht="12.75" hidden="1" customHeight="1"/>
    <row r="20213" ht="12.75" hidden="1" customHeight="1"/>
    <row r="20214" ht="12.75" hidden="1" customHeight="1"/>
    <row r="20215" ht="12.75" hidden="1" customHeight="1"/>
    <row r="20216" ht="12.75" hidden="1" customHeight="1"/>
    <row r="20217" ht="12.75" hidden="1" customHeight="1"/>
    <row r="20218" ht="12.75" hidden="1" customHeight="1"/>
    <row r="20219" ht="12.75" hidden="1" customHeight="1"/>
    <row r="20220" ht="12.75" hidden="1" customHeight="1"/>
    <row r="20221" ht="12.75" hidden="1" customHeight="1"/>
    <row r="20222" ht="12.75" hidden="1" customHeight="1"/>
    <row r="20223" ht="12.75" hidden="1" customHeight="1"/>
    <row r="20224" ht="12.75" hidden="1" customHeight="1"/>
    <row r="20225" ht="12.75" hidden="1" customHeight="1"/>
    <row r="20226" ht="12.75" hidden="1" customHeight="1"/>
    <row r="20227" ht="12.75" hidden="1" customHeight="1"/>
    <row r="20228" ht="12.75" hidden="1" customHeight="1"/>
    <row r="20229" ht="12.75" hidden="1" customHeight="1"/>
    <row r="20230" ht="12.75" hidden="1" customHeight="1"/>
    <row r="20231" ht="12.75" hidden="1" customHeight="1"/>
    <row r="20232" ht="12.75" hidden="1" customHeight="1"/>
    <row r="20233" ht="12.75" hidden="1" customHeight="1"/>
    <row r="20234" ht="12.75" hidden="1" customHeight="1"/>
    <row r="20235" ht="12.75" hidden="1" customHeight="1"/>
    <row r="20236" ht="12.75" hidden="1" customHeight="1"/>
    <row r="20237" ht="12.75" hidden="1" customHeight="1"/>
    <row r="20238" ht="12.75" hidden="1" customHeight="1"/>
    <row r="20239" ht="12.75" hidden="1" customHeight="1"/>
    <row r="20240" ht="12.75" hidden="1" customHeight="1"/>
    <row r="20241" ht="12.75" hidden="1" customHeight="1"/>
    <row r="20242" ht="12.75" hidden="1" customHeight="1"/>
    <row r="20243" ht="12.75" hidden="1" customHeight="1"/>
    <row r="20244" ht="12.75" hidden="1" customHeight="1"/>
    <row r="20245" ht="12.75" hidden="1" customHeight="1"/>
    <row r="20246" ht="12.75" hidden="1" customHeight="1"/>
    <row r="20247" ht="12.75" hidden="1" customHeight="1"/>
    <row r="20248" ht="12.75" hidden="1" customHeight="1"/>
    <row r="20249" ht="12.75" hidden="1" customHeight="1"/>
    <row r="20250" ht="12.75" hidden="1" customHeight="1"/>
    <row r="20251" ht="12.75" hidden="1" customHeight="1"/>
    <row r="20252" ht="12.75" hidden="1" customHeight="1"/>
    <row r="20253" ht="12.75" hidden="1" customHeight="1"/>
    <row r="20254" ht="12.75" hidden="1" customHeight="1"/>
    <row r="20255" ht="12.75" hidden="1" customHeight="1"/>
    <row r="20256" ht="12.75" hidden="1" customHeight="1"/>
    <row r="20257" ht="12.75" hidden="1" customHeight="1"/>
    <row r="20258" ht="12.75" hidden="1" customHeight="1"/>
    <row r="20259" ht="12.75" hidden="1" customHeight="1"/>
    <row r="20260" ht="12.75" hidden="1" customHeight="1"/>
    <row r="20261" ht="12.75" hidden="1" customHeight="1"/>
    <row r="20262" ht="12.75" hidden="1" customHeight="1"/>
    <row r="20263" ht="12.75" hidden="1" customHeight="1"/>
    <row r="20264" ht="12.75" hidden="1" customHeight="1"/>
    <row r="20265" ht="12.75" hidden="1" customHeight="1"/>
    <row r="20266" ht="12.75" hidden="1" customHeight="1"/>
    <row r="20267" ht="12.75" hidden="1" customHeight="1"/>
    <row r="20268" ht="12.75" hidden="1" customHeight="1"/>
    <row r="20269" ht="12.75" hidden="1" customHeight="1"/>
    <row r="20270" ht="12.75" hidden="1" customHeight="1"/>
    <row r="20271" ht="12.75" hidden="1" customHeight="1"/>
    <row r="20272" ht="12.75" hidden="1" customHeight="1"/>
    <row r="20273" ht="12.75" hidden="1" customHeight="1"/>
    <row r="20274" ht="12.75" hidden="1" customHeight="1"/>
    <row r="20275" ht="12.75" hidden="1" customHeight="1"/>
    <row r="20276" ht="12.75" hidden="1" customHeight="1"/>
    <row r="20277" ht="12.75" hidden="1" customHeight="1"/>
    <row r="20278" ht="12.75" hidden="1" customHeight="1"/>
    <row r="20279" ht="12.75" hidden="1" customHeight="1"/>
    <row r="20280" ht="12.75" hidden="1" customHeight="1"/>
    <row r="20281" ht="12.75" hidden="1" customHeight="1"/>
    <row r="20282" ht="12.75" hidden="1" customHeight="1"/>
    <row r="20283" ht="12.75" hidden="1" customHeight="1"/>
    <row r="20284" ht="12.75" hidden="1" customHeight="1"/>
    <row r="20285" ht="12.75" hidden="1" customHeight="1"/>
    <row r="20286" ht="12.75" hidden="1" customHeight="1"/>
    <row r="20287" ht="12.75" hidden="1" customHeight="1"/>
    <row r="20288" ht="12.75" hidden="1" customHeight="1"/>
    <row r="20289" ht="12.75" hidden="1" customHeight="1"/>
    <row r="20290" ht="12.75" hidden="1" customHeight="1"/>
    <row r="20291" ht="12.75" hidden="1" customHeight="1"/>
    <row r="20292" ht="12.75" hidden="1" customHeight="1"/>
    <row r="20293" ht="12.75" hidden="1" customHeight="1"/>
    <row r="20294" ht="12.75" hidden="1" customHeight="1"/>
    <row r="20295" ht="12.75" hidden="1" customHeight="1"/>
    <row r="20296" ht="12.75" hidden="1" customHeight="1"/>
    <row r="20297" ht="12.75" hidden="1" customHeight="1"/>
    <row r="20298" ht="12.75" hidden="1" customHeight="1"/>
    <row r="20299" ht="12.75" hidden="1" customHeight="1"/>
    <row r="20300" ht="12.75" hidden="1" customHeight="1"/>
    <row r="20301" ht="12.75" hidden="1" customHeight="1"/>
    <row r="20302" ht="12.75" hidden="1" customHeight="1"/>
    <row r="20303" ht="12.75" hidden="1" customHeight="1"/>
    <row r="20304" ht="12.75" hidden="1" customHeight="1"/>
    <row r="20305" ht="12.75" hidden="1" customHeight="1"/>
    <row r="20306" ht="12.75" hidden="1" customHeight="1"/>
    <row r="20307" ht="12.75" hidden="1" customHeight="1"/>
    <row r="20308" ht="12.75" hidden="1" customHeight="1"/>
    <row r="20309" ht="12.75" hidden="1" customHeight="1"/>
    <row r="20310" ht="12.75" hidden="1" customHeight="1"/>
    <row r="20311" ht="12.75" hidden="1" customHeight="1"/>
    <row r="20312" ht="12.75" hidden="1" customHeight="1"/>
    <row r="20313" ht="12.75" hidden="1" customHeight="1"/>
    <row r="20314" ht="12.75" hidden="1" customHeight="1"/>
    <row r="20315" ht="12.75" hidden="1" customHeight="1"/>
    <row r="20316" ht="12.75" hidden="1" customHeight="1"/>
    <row r="20317" ht="12.75" hidden="1" customHeight="1"/>
    <row r="20318" ht="12.75" hidden="1" customHeight="1"/>
    <row r="20319" ht="12.75" hidden="1" customHeight="1"/>
    <row r="20320" ht="12.75" hidden="1" customHeight="1"/>
    <row r="20321" ht="12.75" hidden="1" customHeight="1"/>
    <row r="20322" ht="12.75" hidden="1" customHeight="1"/>
    <row r="20323" ht="12.75" hidden="1" customHeight="1"/>
    <row r="20324" ht="12.75" hidden="1" customHeight="1"/>
    <row r="20325" ht="12.75" hidden="1" customHeight="1"/>
    <row r="20326" ht="12.75" hidden="1" customHeight="1"/>
    <row r="20327" ht="12.75" hidden="1" customHeight="1"/>
    <row r="20328" ht="12.75" hidden="1" customHeight="1"/>
    <row r="20329" ht="12.75" hidden="1" customHeight="1"/>
    <row r="20330" ht="12.75" hidden="1" customHeight="1"/>
    <row r="20331" ht="12.75" hidden="1" customHeight="1"/>
    <row r="20332" ht="12.75" hidden="1" customHeight="1"/>
    <row r="20333" ht="12.75" hidden="1" customHeight="1"/>
    <row r="20334" ht="12.75" hidden="1" customHeight="1"/>
    <row r="20335" ht="12.75" hidden="1" customHeight="1"/>
    <row r="20336" ht="12.75" hidden="1" customHeight="1"/>
    <row r="20337" ht="12.75" hidden="1" customHeight="1"/>
    <row r="20338" ht="12.75" hidden="1" customHeight="1"/>
    <row r="20339" ht="12.75" hidden="1" customHeight="1"/>
    <row r="20340" ht="12.75" hidden="1" customHeight="1"/>
    <row r="20341" ht="12.75" hidden="1" customHeight="1"/>
    <row r="20342" ht="12.75" hidden="1" customHeight="1"/>
    <row r="20343" ht="12.75" hidden="1" customHeight="1"/>
    <row r="20344" ht="12.75" hidden="1" customHeight="1"/>
    <row r="20345" ht="12.75" hidden="1" customHeight="1"/>
    <row r="20346" ht="12.75" hidden="1" customHeight="1"/>
    <row r="20347" ht="12.75" hidden="1" customHeight="1"/>
    <row r="20348" ht="12.75" hidden="1" customHeight="1"/>
    <row r="20349" ht="12.75" hidden="1" customHeight="1"/>
    <row r="20350" ht="12.75" hidden="1" customHeight="1"/>
    <row r="20351" ht="12.75" hidden="1" customHeight="1"/>
    <row r="20352" ht="12.75" hidden="1" customHeight="1"/>
    <row r="20353" ht="12.75" hidden="1" customHeight="1"/>
    <row r="20354" ht="12.75" hidden="1" customHeight="1"/>
    <row r="20355" ht="12.75" hidden="1" customHeight="1"/>
    <row r="20356" ht="12.75" hidden="1" customHeight="1"/>
    <row r="20357" ht="12.75" hidden="1" customHeight="1"/>
    <row r="20358" ht="12.75" hidden="1" customHeight="1"/>
    <row r="20359" ht="12.75" hidden="1" customHeight="1"/>
    <row r="20360" ht="12.75" hidden="1" customHeight="1"/>
    <row r="20361" ht="12.75" hidden="1" customHeight="1"/>
    <row r="20362" ht="12.75" hidden="1" customHeight="1"/>
    <row r="20363" ht="12.75" hidden="1" customHeight="1"/>
    <row r="20364" ht="12.75" hidden="1" customHeight="1"/>
    <row r="20365" ht="12.75" hidden="1" customHeight="1"/>
    <row r="20366" ht="12.75" hidden="1" customHeight="1"/>
    <row r="20367" ht="12.75" hidden="1" customHeight="1"/>
    <row r="20368" ht="12.75" hidden="1" customHeight="1"/>
    <row r="20369" ht="12.75" hidden="1" customHeight="1"/>
    <row r="20370" ht="12.75" hidden="1" customHeight="1"/>
    <row r="20371" ht="12.75" hidden="1" customHeight="1"/>
    <row r="20372" ht="12.75" hidden="1" customHeight="1"/>
    <row r="20373" ht="12.75" hidden="1" customHeight="1"/>
    <row r="20374" ht="12.75" hidden="1" customHeight="1"/>
    <row r="20375" ht="12.75" hidden="1" customHeight="1"/>
    <row r="20376" ht="12.75" hidden="1" customHeight="1"/>
    <row r="20377" ht="12.75" hidden="1" customHeight="1"/>
    <row r="20378" ht="12.75" hidden="1" customHeight="1"/>
    <row r="20379" ht="12.75" hidden="1" customHeight="1"/>
    <row r="20380" ht="12.75" hidden="1" customHeight="1"/>
    <row r="20381" ht="12.75" hidden="1" customHeight="1"/>
    <row r="20382" ht="12.75" hidden="1" customHeight="1"/>
    <row r="20383" ht="12.75" hidden="1" customHeight="1"/>
    <row r="20384" ht="12.75" hidden="1" customHeight="1"/>
    <row r="20385" ht="12.75" hidden="1" customHeight="1"/>
    <row r="20386" ht="12.75" hidden="1" customHeight="1"/>
    <row r="20387" ht="12.75" hidden="1" customHeight="1"/>
    <row r="20388" ht="12.75" hidden="1" customHeight="1"/>
    <row r="20389" ht="12.75" hidden="1" customHeight="1"/>
    <row r="20390" ht="12.75" hidden="1" customHeight="1"/>
    <row r="20391" ht="12.75" hidden="1" customHeight="1"/>
    <row r="20392" ht="12.75" hidden="1" customHeight="1"/>
    <row r="20393" ht="12.75" hidden="1" customHeight="1"/>
    <row r="20394" ht="12.75" hidden="1" customHeight="1"/>
    <row r="20395" ht="12.75" hidden="1" customHeight="1"/>
    <row r="20396" ht="12.75" hidden="1" customHeight="1"/>
    <row r="20397" ht="12.75" hidden="1" customHeight="1"/>
    <row r="20398" ht="12.75" hidden="1" customHeight="1"/>
    <row r="20399" ht="12.75" hidden="1" customHeight="1"/>
    <row r="20400" ht="12.75" hidden="1" customHeight="1"/>
    <row r="20401" ht="12.75" hidden="1" customHeight="1"/>
    <row r="20402" ht="12.75" hidden="1" customHeight="1"/>
    <row r="20403" ht="12.75" hidden="1" customHeight="1"/>
    <row r="20404" ht="12.75" hidden="1" customHeight="1"/>
    <row r="20405" ht="12.75" hidden="1" customHeight="1"/>
    <row r="20406" ht="12.75" hidden="1" customHeight="1"/>
    <row r="20407" ht="12.75" hidden="1" customHeight="1"/>
    <row r="20408" ht="12.75" hidden="1" customHeight="1"/>
    <row r="20409" ht="12.75" hidden="1" customHeight="1"/>
    <row r="20410" ht="12.75" hidden="1" customHeight="1"/>
    <row r="20411" ht="12.75" hidden="1" customHeight="1"/>
    <row r="20412" ht="12.75" hidden="1" customHeight="1"/>
    <row r="20413" ht="12.75" hidden="1" customHeight="1"/>
    <row r="20414" ht="12.75" hidden="1" customHeight="1"/>
    <row r="20415" ht="12.75" hidden="1" customHeight="1"/>
    <row r="20416" ht="12.75" hidden="1" customHeight="1"/>
    <row r="20417" ht="12.75" hidden="1" customHeight="1"/>
    <row r="20418" ht="12.75" hidden="1" customHeight="1"/>
    <row r="20419" ht="12.75" hidden="1" customHeight="1"/>
    <row r="20420" ht="12.75" hidden="1" customHeight="1"/>
    <row r="20421" ht="12.75" hidden="1" customHeight="1"/>
    <row r="20422" ht="12.75" hidden="1" customHeight="1"/>
    <row r="20423" ht="12.75" hidden="1" customHeight="1"/>
    <row r="20424" ht="12.75" hidden="1" customHeight="1"/>
    <row r="20425" ht="12.75" hidden="1" customHeight="1"/>
    <row r="20426" ht="12.75" hidden="1" customHeight="1"/>
    <row r="20427" ht="12.75" hidden="1" customHeight="1"/>
    <row r="20428" ht="12.75" hidden="1" customHeight="1"/>
    <row r="20429" ht="12.75" hidden="1" customHeight="1"/>
    <row r="20430" ht="12.75" hidden="1" customHeight="1"/>
    <row r="20431" ht="12.75" hidden="1" customHeight="1"/>
    <row r="20432" ht="12.75" hidden="1" customHeight="1"/>
    <row r="20433" ht="12.75" hidden="1" customHeight="1"/>
    <row r="20434" ht="12.75" hidden="1" customHeight="1"/>
    <row r="20435" ht="12.75" hidden="1" customHeight="1"/>
    <row r="20436" ht="12.75" hidden="1" customHeight="1"/>
    <row r="20437" ht="12.75" hidden="1" customHeight="1"/>
    <row r="20438" ht="12.75" hidden="1" customHeight="1"/>
    <row r="20439" ht="12.75" hidden="1" customHeight="1"/>
    <row r="20440" ht="12.75" hidden="1" customHeight="1"/>
    <row r="20441" ht="12.75" hidden="1" customHeight="1"/>
    <row r="20442" ht="12.75" hidden="1" customHeight="1"/>
    <row r="20443" ht="12.75" hidden="1" customHeight="1"/>
    <row r="20444" ht="12.75" hidden="1" customHeight="1"/>
    <row r="20445" ht="12.75" hidden="1" customHeight="1"/>
    <row r="20446" ht="12.75" hidden="1" customHeight="1"/>
    <row r="20447" ht="12.75" hidden="1" customHeight="1"/>
    <row r="20448" ht="12.75" hidden="1" customHeight="1"/>
    <row r="20449" ht="12.75" hidden="1" customHeight="1"/>
    <row r="20450" ht="12.75" hidden="1" customHeight="1"/>
    <row r="20451" ht="12.75" hidden="1" customHeight="1"/>
    <row r="20452" ht="12.75" hidden="1" customHeight="1"/>
    <row r="20453" ht="12.75" hidden="1" customHeight="1"/>
    <row r="20454" ht="12.75" hidden="1" customHeight="1"/>
    <row r="20455" ht="12.75" hidden="1" customHeight="1"/>
    <row r="20456" ht="12.75" hidden="1" customHeight="1"/>
    <row r="20457" ht="12.75" hidden="1" customHeight="1"/>
    <row r="20458" ht="12.75" hidden="1" customHeight="1"/>
    <row r="20459" ht="12.75" hidden="1" customHeight="1"/>
    <row r="20460" ht="12.75" hidden="1" customHeight="1"/>
    <row r="20461" ht="12.75" hidden="1" customHeight="1"/>
    <row r="20462" ht="12.75" hidden="1" customHeight="1"/>
    <row r="20463" ht="12.75" hidden="1" customHeight="1"/>
    <row r="20464" ht="12.75" hidden="1" customHeight="1"/>
    <row r="20465" ht="12.75" hidden="1" customHeight="1"/>
    <row r="20466" ht="12.75" hidden="1" customHeight="1"/>
    <row r="20467" ht="12.75" hidden="1" customHeight="1"/>
    <row r="20468" ht="12.75" hidden="1" customHeight="1"/>
    <row r="20469" ht="12.75" hidden="1" customHeight="1"/>
    <row r="20470" ht="12.75" hidden="1" customHeight="1"/>
    <row r="20471" ht="12.75" hidden="1" customHeight="1"/>
    <row r="20472" ht="12.75" hidden="1" customHeight="1"/>
    <row r="20473" ht="12.75" hidden="1" customHeight="1"/>
    <row r="20474" ht="12.75" hidden="1" customHeight="1"/>
    <row r="20475" ht="12.75" hidden="1" customHeight="1"/>
    <row r="20476" ht="12.75" hidden="1" customHeight="1"/>
    <row r="20477" ht="12.75" hidden="1" customHeight="1"/>
    <row r="20478" ht="12.75" hidden="1" customHeight="1"/>
    <row r="20479" ht="12.75" hidden="1" customHeight="1"/>
    <row r="20480" ht="12.75" hidden="1" customHeight="1"/>
    <row r="20481" ht="12.75" hidden="1" customHeight="1"/>
    <row r="20482" ht="12.75" hidden="1" customHeight="1"/>
    <row r="20483" ht="12.75" hidden="1" customHeight="1"/>
    <row r="20484" ht="12.75" hidden="1" customHeight="1"/>
    <row r="20485" ht="12.75" hidden="1" customHeight="1"/>
    <row r="20486" ht="12.75" hidden="1" customHeight="1"/>
    <row r="20487" ht="12.75" hidden="1" customHeight="1"/>
    <row r="20488" ht="12.75" hidden="1" customHeight="1"/>
    <row r="20489" ht="12.75" hidden="1" customHeight="1"/>
    <row r="20490" ht="12.75" hidden="1" customHeight="1"/>
    <row r="20491" ht="12.75" hidden="1" customHeight="1"/>
    <row r="20492" ht="12.75" hidden="1" customHeight="1"/>
    <row r="20493" ht="12.75" hidden="1" customHeight="1"/>
    <row r="20494" ht="12.75" hidden="1" customHeight="1"/>
    <row r="20495" ht="12.75" hidden="1" customHeight="1"/>
    <row r="20496" ht="12.75" hidden="1" customHeight="1"/>
    <row r="20497" ht="12.75" hidden="1" customHeight="1"/>
    <row r="20498" ht="12.75" hidden="1" customHeight="1"/>
    <row r="20499" ht="12.75" hidden="1" customHeight="1"/>
    <row r="20500" ht="12.75" hidden="1" customHeight="1"/>
    <row r="20501" ht="12.75" hidden="1" customHeight="1"/>
    <row r="20502" ht="12.75" hidden="1" customHeight="1"/>
    <row r="20503" ht="12.75" hidden="1" customHeight="1"/>
    <row r="20504" ht="12.75" hidden="1" customHeight="1"/>
    <row r="20505" ht="12.75" hidden="1" customHeight="1"/>
    <row r="20506" ht="12.75" hidden="1" customHeight="1"/>
    <row r="20507" ht="12.75" hidden="1" customHeight="1"/>
    <row r="20508" ht="12.75" hidden="1" customHeight="1"/>
    <row r="20509" ht="12.75" hidden="1" customHeight="1"/>
    <row r="20510" ht="12.75" hidden="1" customHeight="1"/>
    <row r="20511" ht="12.75" hidden="1" customHeight="1"/>
    <row r="20512" ht="12.75" hidden="1" customHeight="1"/>
    <row r="20513" ht="12.75" hidden="1" customHeight="1"/>
    <row r="20514" ht="12.75" hidden="1" customHeight="1"/>
    <row r="20515" ht="12.75" hidden="1" customHeight="1"/>
    <row r="20516" ht="12.75" hidden="1" customHeight="1"/>
    <row r="20517" ht="12.75" hidden="1" customHeight="1"/>
    <row r="20518" ht="12.75" hidden="1" customHeight="1"/>
    <row r="20519" ht="12.75" hidden="1" customHeight="1"/>
    <row r="20520" ht="12.75" hidden="1" customHeight="1"/>
    <row r="20521" ht="12.75" hidden="1" customHeight="1"/>
    <row r="20522" ht="12.75" hidden="1" customHeight="1"/>
    <row r="20523" ht="12.75" hidden="1" customHeight="1"/>
    <row r="20524" ht="12.75" hidden="1" customHeight="1"/>
    <row r="20525" ht="12.75" hidden="1" customHeight="1"/>
    <row r="20526" ht="12.75" hidden="1" customHeight="1"/>
    <row r="20527" ht="12.75" hidden="1" customHeight="1"/>
    <row r="20528" ht="12.75" hidden="1" customHeight="1"/>
    <row r="20529" ht="12.75" hidden="1" customHeight="1"/>
    <row r="20530" ht="12.75" hidden="1" customHeight="1"/>
    <row r="20531" ht="12.75" hidden="1" customHeight="1"/>
    <row r="20532" ht="12.75" hidden="1" customHeight="1"/>
    <row r="20533" ht="12.75" hidden="1" customHeight="1"/>
    <row r="20534" ht="12.75" hidden="1" customHeight="1"/>
    <row r="20535" ht="12.75" hidden="1" customHeight="1"/>
    <row r="20536" ht="12.75" hidden="1" customHeight="1"/>
    <row r="20537" ht="12.75" hidden="1" customHeight="1"/>
    <row r="20538" ht="12.75" hidden="1" customHeight="1"/>
    <row r="20539" ht="12.75" hidden="1" customHeight="1"/>
    <row r="20540" ht="12.75" hidden="1" customHeight="1"/>
    <row r="20541" ht="12.75" hidden="1" customHeight="1"/>
    <row r="20542" ht="12.75" hidden="1" customHeight="1"/>
    <row r="20543" ht="12.75" hidden="1" customHeight="1"/>
    <row r="20544" ht="12.75" hidden="1" customHeight="1"/>
    <row r="20545" ht="12.75" hidden="1" customHeight="1"/>
    <row r="20546" ht="12.75" hidden="1" customHeight="1"/>
    <row r="20547" ht="12.75" hidden="1" customHeight="1"/>
    <row r="20548" ht="12.75" hidden="1" customHeight="1"/>
    <row r="20549" ht="12.75" hidden="1" customHeight="1"/>
    <row r="20550" ht="12.75" hidden="1" customHeight="1"/>
    <row r="20551" ht="12.75" hidden="1" customHeight="1"/>
    <row r="20552" ht="12.75" hidden="1" customHeight="1"/>
    <row r="20553" ht="12.75" hidden="1" customHeight="1"/>
    <row r="20554" ht="12.75" hidden="1" customHeight="1"/>
    <row r="20555" ht="12.75" hidden="1" customHeight="1"/>
    <row r="20556" ht="12.75" hidden="1" customHeight="1"/>
    <row r="20557" ht="12.75" hidden="1" customHeight="1"/>
    <row r="20558" ht="12.75" hidden="1" customHeight="1"/>
    <row r="20559" ht="12.75" hidden="1" customHeight="1"/>
    <row r="20560" ht="12.75" hidden="1" customHeight="1"/>
    <row r="20561" ht="12.75" hidden="1" customHeight="1"/>
    <row r="20562" ht="12.75" hidden="1" customHeight="1"/>
    <row r="20563" ht="12.75" hidden="1" customHeight="1"/>
    <row r="20564" ht="12.75" hidden="1" customHeight="1"/>
    <row r="20565" ht="12.75" hidden="1" customHeight="1"/>
    <row r="20566" ht="12.75" hidden="1" customHeight="1"/>
    <row r="20567" ht="12.75" hidden="1" customHeight="1"/>
    <row r="20568" ht="12.75" hidden="1" customHeight="1"/>
    <row r="20569" ht="12.75" hidden="1" customHeight="1"/>
    <row r="20570" ht="12.75" hidden="1" customHeight="1"/>
    <row r="20571" ht="12.75" hidden="1" customHeight="1"/>
    <row r="20572" ht="12.75" hidden="1" customHeight="1"/>
    <row r="20573" ht="12.75" hidden="1" customHeight="1"/>
    <row r="20574" ht="12.75" hidden="1" customHeight="1"/>
    <row r="20575" ht="12.75" hidden="1" customHeight="1"/>
    <row r="20576" ht="12.75" hidden="1" customHeight="1"/>
    <row r="20577" ht="12.75" hidden="1" customHeight="1"/>
    <row r="20578" ht="12.75" hidden="1" customHeight="1"/>
    <row r="20579" ht="12.75" hidden="1" customHeight="1"/>
    <row r="20580" ht="12.75" hidden="1" customHeight="1"/>
    <row r="20581" ht="12.75" hidden="1" customHeight="1"/>
    <row r="20582" ht="12.75" hidden="1" customHeight="1"/>
    <row r="20583" ht="12.75" hidden="1" customHeight="1"/>
    <row r="20584" ht="12.75" hidden="1" customHeight="1"/>
    <row r="20585" ht="12.75" hidden="1" customHeight="1"/>
    <row r="20586" ht="12.75" hidden="1" customHeight="1"/>
    <row r="20587" ht="12.75" hidden="1" customHeight="1"/>
    <row r="20588" ht="12.75" hidden="1" customHeight="1"/>
    <row r="20589" ht="12.75" hidden="1" customHeight="1"/>
    <row r="20590" ht="12.75" hidden="1" customHeight="1"/>
    <row r="20591" ht="12.75" hidden="1" customHeight="1"/>
    <row r="20592" ht="12.75" hidden="1" customHeight="1"/>
    <row r="20593" ht="12.75" hidden="1" customHeight="1"/>
    <row r="20594" ht="12.75" hidden="1" customHeight="1"/>
    <row r="20595" ht="12.75" hidden="1" customHeight="1"/>
    <row r="20596" ht="12.75" hidden="1" customHeight="1"/>
    <row r="20597" ht="12.75" hidden="1" customHeight="1"/>
    <row r="20598" ht="12.75" hidden="1" customHeight="1"/>
    <row r="20599" ht="12.75" hidden="1" customHeight="1"/>
    <row r="20600" ht="12.75" hidden="1" customHeight="1"/>
    <row r="20601" ht="12.75" hidden="1" customHeight="1"/>
    <row r="20602" ht="12.75" hidden="1" customHeight="1"/>
    <row r="20603" ht="12.75" hidden="1" customHeight="1"/>
    <row r="20604" ht="12.75" hidden="1" customHeight="1"/>
    <row r="20605" ht="12.75" hidden="1" customHeight="1"/>
    <row r="20606" ht="12.75" hidden="1" customHeight="1"/>
    <row r="20607" ht="12.75" hidden="1" customHeight="1"/>
    <row r="20608" ht="12.75" hidden="1" customHeight="1"/>
    <row r="20609" ht="12.75" hidden="1" customHeight="1"/>
    <row r="20610" ht="12.75" hidden="1" customHeight="1"/>
    <row r="20611" ht="12.75" hidden="1" customHeight="1"/>
    <row r="20612" ht="12.75" hidden="1" customHeight="1"/>
    <row r="20613" ht="12.75" hidden="1" customHeight="1"/>
    <row r="20614" ht="12.75" hidden="1" customHeight="1"/>
    <row r="20615" ht="12.75" hidden="1" customHeight="1"/>
    <row r="20616" ht="12.75" hidden="1" customHeight="1"/>
    <row r="20617" ht="12.75" hidden="1" customHeight="1"/>
    <row r="20618" ht="12.75" hidden="1" customHeight="1"/>
    <row r="20619" ht="12.75" hidden="1" customHeight="1"/>
    <row r="20620" ht="12.75" hidden="1" customHeight="1"/>
    <row r="20621" ht="12.75" hidden="1" customHeight="1"/>
    <row r="20622" ht="12.75" hidden="1" customHeight="1"/>
    <row r="20623" ht="12.75" hidden="1" customHeight="1"/>
    <row r="20624" ht="12.75" hidden="1" customHeight="1"/>
    <row r="20625" ht="12.75" hidden="1" customHeight="1"/>
    <row r="20626" ht="12.75" hidden="1" customHeight="1"/>
    <row r="20627" ht="12.75" hidden="1" customHeight="1"/>
    <row r="20628" ht="12.75" hidden="1" customHeight="1"/>
    <row r="20629" ht="12.75" hidden="1" customHeight="1"/>
    <row r="20630" ht="12.75" hidden="1" customHeight="1"/>
    <row r="20631" ht="12.75" hidden="1" customHeight="1"/>
    <row r="20632" ht="12.75" hidden="1" customHeight="1"/>
    <row r="20633" ht="12.75" hidden="1" customHeight="1"/>
    <row r="20634" ht="12.75" hidden="1" customHeight="1"/>
    <row r="20635" ht="12.75" hidden="1" customHeight="1"/>
    <row r="20636" ht="12.75" hidden="1" customHeight="1"/>
    <row r="20637" ht="12.75" hidden="1" customHeight="1"/>
    <row r="20638" ht="12.75" hidden="1" customHeight="1"/>
    <row r="20639" ht="12.75" hidden="1" customHeight="1"/>
    <row r="20640" ht="12.75" hidden="1" customHeight="1"/>
    <row r="20641" ht="12.75" hidden="1" customHeight="1"/>
    <row r="20642" ht="12.75" hidden="1" customHeight="1"/>
    <row r="20643" ht="12.75" hidden="1" customHeight="1"/>
    <row r="20644" ht="12.75" hidden="1" customHeight="1"/>
    <row r="20645" ht="12.75" hidden="1" customHeight="1"/>
    <row r="20646" ht="12.75" hidden="1" customHeight="1"/>
    <row r="20647" ht="12.75" hidden="1" customHeight="1"/>
    <row r="20648" ht="12.75" hidden="1" customHeight="1"/>
    <row r="20649" ht="12.75" hidden="1" customHeight="1"/>
    <row r="20650" ht="12.75" hidden="1" customHeight="1"/>
    <row r="20651" ht="12.75" hidden="1" customHeight="1"/>
    <row r="20652" ht="12.75" hidden="1" customHeight="1"/>
    <row r="20653" ht="12.75" hidden="1" customHeight="1"/>
    <row r="20654" ht="12.75" hidden="1" customHeight="1"/>
    <row r="20655" ht="12.75" hidden="1" customHeight="1"/>
    <row r="20656" ht="12.75" hidden="1" customHeight="1"/>
    <row r="20657" ht="12.75" hidden="1" customHeight="1"/>
    <row r="20658" ht="12.75" hidden="1" customHeight="1"/>
    <row r="20659" ht="12.75" hidden="1" customHeight="1"/>
    <row r="20660" ht="12.75" hidden="1" customHeight="1"/>
    <row r="20661" ht="12.75" hidden="1" customHeight="1"/>
    <row r="20662" ht="12.75" hidden="1" customHeight="1"/>
    <row r="20663" ht="12.75" hidden="1" customHeight="1"/>
    <row r="20664" ht="12.75" hidden="1" customHeight="1"/>
    <row r="20665" ht="12.75" hidden="1" customHeight="1"/>
    <row r="20666" ht="12.75" hidden="1" customHeight="1"/>
    <row r="20667" ht="12.75" hidden="1" customHeight="1"/>
    <row r="20668" ht="12.75" hidden="1" customHeight="1"/>
    <row r="20669" ht="12.75" hidden="1" customHeight="1"/>
    <row r="20670" ht="12.75" hidden="1" customHeight="1"/>
    <row r="20671" ht="12.75" hidden="1" customHeight="1"/>
    <row r="20672" ht="12.75" hidden="1" customHeight="1"/>
    <row r="20673" ht="12.75" hidden="1" customHeight="1"/>
    <row r="20674" ht="12.75" hidden="1" customHeight="1"/>
    <row r="20675" ht="12.75" hidden="1" customHeight="1"/>
    <row r="20676" ht="12.75" hidden="1" customHeight="1"/>
    <row r="20677" ht="12.75" hidden="1" customHeight="1"/>
    <row r="20678" ht="12.75" hidden="1" customHeight="1"/>
    <row r="20679" ht="12.75" hidden="1" customHeight="1"/>
    <row r="20680" ht="12.75" hidden="1" customHeight="1"/>
    <row r="20681" ht="12.75" hidden="1" customHeight="1"/>
    <row r="20682" ht="12.75" hidden="1" customHeight="1"/>
    <row r="20683" ht="12.75" hidden="1" customHeight="1"/>
    <row r="20684" ht="12.75" hidden="1" customHeight="1"/>
    <row r="20685" ht="12.75" hidden="1" customHeight="1"/>
    <row r="20686" ht="12.75" hidden="1" customHeight="1"/>
    <row r="20687" ht="12.75" hidden="1" customHeight="1"/>
    <row r="20688" ht="12.75" hidden="1" customHeight="1"/>
    <row r="20689" ht="12.75" hidden="1" customHeight="1"/>
    <row r="20690" ht="12.75" hidden="1" customHeight="1"/>
    <row r="20691" ht="12.75" hidden="1" customHeight="1"/>
    <row r="20692" ht="12.75" hidden="1" customHeight="1"/>
    <row r="20693" ht="12.75" hidden="1" customHeight="1"/>
    <row r="20694" ht="12.75" hidden="1" customHeight="1"/>
    <row r="20695" ht="12.75" hidden="1" customHeight="1"/>
    <row r="20696" ht="12.75" hidden="1" customHeight="1"/>
    <row r="20697" ht="12.75" hidden="1" customHeight="1"/>
    <row r="20698" ht="12.75" hidden="1" customHeight="1"/>
    <row r="20699" ht="12.75" hidden="1" customHeight="1"/>
    <row r="20700" ht="12.75" hidden="1" customHeight="1"/>
    <row r="20701" ht="12.75" hidden="1" customHeight="1"/>
    <row r="20702" ht="12.75" hidden="1" customHeight="1"/>
    <row r="20703" ht="12.75" hidden="1" customHeight="1"/>
    <row r="20704" ht="12.75" hidden="1" customHeight="1"/>
    <row r="20705" ht="12.75" hidden="1" customHeight="1"/>
    <row r="20706" ht="12.75" hidden="1" customHeight="1"/>
    <row r="20707" ht="12.75" hidden="1" customHeight="1"/>
    <row r="20708" ht="12.75" hidden="1" customHeight="1"/>
    <row r="20709" ht="12.75" hidden="1" customHeight="1"/>
    <row r="20710" ht="12.75" hidden="1" customHeight="1"/>
    <row r="20711" ht="12.75" hidden="1" customHeight="1"/>
    <row r="20712" ht="12.75" hidden="1" customHeight="1"/>
    <row r="20713" ht="12.75" hidden="1" customHeight="1"/>
    <row r="20714" ht="12.75" hidden="1" customHeight="1"/>
    <row r="20715" ht="12.75" hidden="1" customHeight="1"/>
    <row r="20716" ht="12.75" hidden="1" customHeight="1"/>
    <row r="20717" ht="12.75" hidden="1" customHeight="1"/>
    <row r="20718" ht="12.75" hidden="1" customHeight="1"/>
    <row r="20719" ht="12.75" hidden="1" customHeight="1"/>
    <row r="20720" ht="12.75" hidden="1" customHeight="1"/>
    <row r="20721" ht="12.75" hidden="1" customHeight="1"/>
    <row r="20722" ht="12.75" hidden="1" customHeight="1"/>
    <row r="20723" ht="12.75" hidden="1" customHeight="1"/>
    <row r="20724" ht="12.75" hidden="1" customHeight="1"/>
    <row r="20725" ht="12.75" hidden="1" customHeight="1"/>
    <row r="20726" ht="12.75" hidden="1" customHeight="1"/>
    <row r="20727" ht="12.75" hidden="1" customHeight="1"/>
    <row r="20728" ht="12.75" hidden="1" customHeight="1"/>
    <row r="20729" ht="12.75" hidden="1" customHeight="1"/>
    <row r="20730" ht="12.75" hidden="1" customHeight="1"/>
    <row r="20731" ht="12.75" hidden="1" customHeight="1"/>
    <row r="20732" ht="12.75" hidden="1" customHeight="1"/>
    <row r="20733" ht="12.75" hidden="1" customHeight="1"/>
    <row r="20734" ht="12.75" hidden="1" customHeight="1"/>
    <row r="20735" ht="12.75" hidden="1" customHeight="1"/>
    <row r="20736" ht="12.75" hidden="1" customHeight="1"/>
    <row r="20737" ht="12.75" hidden="1" customHeight="1"/>
    <row r="20738" ht="12.75" hidden="1" customHeight="1"/>
    <row r="20739" ht="12.75" hidden="1" customHeight="1"/>
    <row r="20740" ht="12.75" hidden="1" customHeight="1"/>
    <row r="20741" ht="12.75" hidden="1" customHeight="1"/>
    <row r="20742" ht="12.75" hidden="1" customHeight="1"/>
    <row r="20743" ht="12.75" hidden="1" customHeight="1"/>
    <row r="20744" ht="12.75" hidden="1" customHeight="1"/>
    <row r="20745" ht="12.75" hidden="1" customHeight="1"/>
    <row r="20746" ht="12.75" hidden="1" customHeight="1"/>
    <row r="20747" ht="12.75" hidden="1" customHeight="1"/>
    <row r="20748" ht="12.75" hidden="1" customHeight="1"/>
    <row r="20749" ht="12.75" hidden="1" customHeight="1"/>
    <row r="20750" ht="12.75" hidden="1" customHeight="1"/>
    <row r="20751" ht="12.75" hidden="1" customHeight="1"/>
    <row r="20752" ht="12.75" hidden="1" customHeight="1"/>
    <row r="20753" ht="12.75" hidden="1" customHeight="1"/>
    <row r="20754" ht="12.75" hidden="1" customHeight="1"/>
    <row r="20755" ht="12.75" hidden="1" customHeight="1"/>
    <row r="20756" ht="12.75" hidden="1" customHeight="1"/>
    <row r="20757" ht="12.75" hidden="1" customHeight="1"/>
    <row r="20758" ht="12.75" hidden="1" customHeight="1"/>
    <row r="20759" ht="12.75" hidden="1" customHeight="1"/>
    <row r="20760" ht="12.75" hidden="1" customHeight="1"/>
    <row r="20761" ht="12.75" hidden="1" customHeight="1"/>
    <row r="20762" ht="12.75" hidden="1" customHeight="1"/>
    <row r="20763" ht="12.75" hidden="1" customHeight="1"/>
    <row r="20764" ht="12.75" hidden="1" customHeight="1"/>
    <row r="20765" ht="12.75" hidden="1" customHeight="1"/>
    <row r="20766" ht="12.75" hidden="1" customHeight="1"/>
    <row r="20767" ht="12.75" hidden="1" customHeight="1"/>
    <row r="20768" ht="12.75" hidden="1" customHeight="1"/>
    <row r="20769" ht="12.75" hidden="1" customHeight="1"/>
    <row r="20770" ht="12.75" hidden="1" customHeight="1"/>
    <row r="20771" ht="12.75" hidden="1" customHeight="1"/>
    <row r="20772" ht="12.75" hidden="1" customHeight="1"/>
    <row r="20773" ht="12.75" hidden="1" customHeight="1"/>
    <row r="20774" ht="12.75" hidden="1" customHeight="1"/>
    <row r="20775" ht="12.75" hidden="1" customHeight="1"/>
    <row r="20776" ht="12.75" hidden="1" customHeight="1"/>
    <row r="20777" ht="12.75" hidden="1" customHeight="1"/>
    <row r="20778" ht="12.75" hidden="1" customHeight="1"/>
    <row r="20779" ht="12.75" hidden="1" customHeight="1"/>
    <row r="20780" ht="12.75" hidden="1" customHeight="1"/>
    <row r="20781" ht="12.75" hidden="1" customHeight="1"/>
    <row r="20782" ht="12.75" hidden="1" customHeight="1"/>
    <row r="20783" ht="12.75" hidden="1" customHeight="1"/>
    <row r="20784" ht="12.75" hidden="1" customHeight="1"/>
    <row r="20785" ht="12.75" hidden="1" customHeight="1"/>
    <row r="20786" ht="12.75" hidden="1" customHeight="1"/>
    <row r="20787" ht="12.75" hidden="1" customHeight="1"/>
    <row r="20788" ht="12.75" hidden="1" customHeight="1"/>
    <row r="20789" ht="12.75" hidden="1" customHeight="1"/>
    <row r="20790" ht="12.75" hidden="1" customHeight="1"/>
    <row r="20791" ht="12.75" hidden="1" customHeight="1"/>
    <row r="20792" ht="12.75" hidden="1" customHeight="1"/>
    <row r="20793" ht="12.75" hidden="1" customHeight="1"/>
    <row r="20794" ht="12.75" hidden="1" customHeight="1"/>
    <row r="20795" ht="12.75" hidden="1" customHeight="1"/>
    <row r="20796" ht="12.75" hidden="1" customHeight="1"/>
    <row r="20797" ht="12.75" hidden="1" customHeight="1"/>
    <row r="20798" ht="12.75" hidden="1" customHeight="1"/>
    <row r="20799" ht="12.75" hidden="1" customHeight="1"/>
    <row r="20800" ht="12.75" hidden="1" customHeight="1"/>
    <row r="20801" ht="12.75" hidden="1" customHeight="1"/>
    <row r="20802" ht="12.75" hidden="1" customHeight="1"/>
    <row r="20803" ht="12.75" hidden="1" customHeight="1"/>
    <row r="20804" ht="12.75" hidden="1" customHeight="1"/>
    <row r="20805" ht="12.75" hidden="1" customHeight="1"/>
    <row r="20806" ht="12.75" hidden="1" customHeight="1"/>
    <row r="20807" ht="12.75" hidden="1" customHeight="1"/>
    <row r="20808" ht="12.75" hidden="1" customHeight="1"/>
    <row r="20809" ht="12.75" hidden="1" customHeight="1"/>
    <row r="20810" ht="12.75" hidden="1" customHeight="1"/>
    <row r="20811" ht="12.75" hidden="1" customHeight="1"/>
    <row r="20812" ht="12.75" hidden="1" customHeight="1"/>
    <row r="20813" ht="12.75" hidden="1" customHeight="1"/>
    <row r="20814" ht="12.75" hidden="1" customHeight="1"/>
    <row r="20815" ht="12.75" hidden="1" customHeight="1"/>
    <row r="20816" ht="12.75" hidden="1" customHeight="1"/>
    <row r="20817" ht="12.75" hidden="1" customHeight="1"/>
    <row r="20818" ht="12.75" hidden="1" customHeight="1"/>
    <row r="20819" ht="12.75" hidden="1" customHeight="1"/>
    <row r="20820" ht="12.75" hidden="1" customHeight="1"/>
    <row r="20821" ht="12.75" hidden="1" customHeight="1"/>
    <row r="20822" ht="12.75" hidden="1" customHeight="1"/>
    <row r="20823" ht="12.75" hidden="1" customHeight="1"/>
    <row r="20824" ht="12.75" hidden="1" customHeight="1"/>
    <row r="20825" ht="12.75" hidden="1" customHeight="1"/>
    <row r="20826" ht="12.75" hidden="1" customHeight="1"/>
    <row r="20827" ht="12.75" hidden="1" customHeight="1"/>
    <row r="20828" ht="12.75" hidden="1" customHeight="1"/>
    <row r="20829" ht="12.75" hidden="1" customHeight="1"/>
    <row r="20830" ht="12.75" hidden="1" customHeight="1"/>
    <row r="20831" ht="12.75" hidden="1" customHeight="1"/>
    <row r="20832" ht="12.75" hidden="1" customHeight="1"/>
    <row r="20833" ht="12.75" hidden="1" customHeight="1"/>
    <row r="20834" ht="12.75" hidden="1" customHeight="1"/>
    <row r="20835" ht="12.75" hidden="1" customHeight="1"/>
    <row r="20836" ht="12.75" hidden="1" customHeight="1"/>
    <row r="20837" ht="12.75" hidden="1" customHeight="1"/>
    <row r="20838" ht="12.75" hidden="1" customHeight="1"/>
    <row r="20839" ht="12.75" hidden="1" customHeight="1"/>
    <row r="20840" ht="12.75" hidden="1" customHeight="1"/>
    <row r="20841" ht="12.75" hidden="1" customHeight="1"/>
    <row r="20842" ht="12.75" hidden="1" customHeight="1"/>
    <row r="20843" ht="12.75" hidden="1" customHeight="1"/>
    <row r="20844" ht="12.75" hidden="1" customHeight="1"/>
    <row r="20845" ht="12.75" hidden="1" customHeight="1"/>
    <row r="20846" ht="12.75" hidden="1" customHeight="1"/>
    <row r="20847" ht="12.75" hidden="1" customHeight="1"/>
    <row r="20848" ht="12.75" hidden="1" customHeight="1"/>
    <row r="20849" ht="12.75" hidden="1" customHeight="1"/>
    <row r="20850" ht="12.75" hidden="1" customHeight="1"/>
    <row r="20851" ht="12.75" hidden="1" customHeight="1"/>
    <row r="20852" ht="12.75" hidden="1" customHeight="1"/>
    <row r="20853" ht="12.75" hidden="1" customHeight="1"/>
    <row r="20854" ht="12.75" hidden="1" customHeight="1"/>
    <row r="20855" ht="12.75" hidden="1" customHeight="1"/>
    <row r="20856" ht="12.75" hidden="1" customHeight="1"/>
    <row r="20857" ht="12.75" hidden="1" customHeight="1"/>
    <row r="20858" ht="12.75" hidden="1" customHeight="1"/>
    <row r="20859" ht="12.75" hidden="1" customHeight="1"/>
    <row r="20860" ht="12.75" hidden="1" customHeight="1"/>
    <row r="20861" ht="12.75" hidden="1" customHeight="1"/>
    <row r="20862" ht="12.75" hidden="1" customHeight="1"/>
    <row r="20863" ht="12.75" hidden="1" customHeight="1"/>
    <row r="20864" ht="12.75" hidden="1" customHeight="1"/>
    <row r="20865" ht="12.75" hidden="1" customHeight="1"/>
    <row r="20866" ht="12.75" hidden="1" customHeight="1"/>
    <row r="20867" ht="12.75" hidden="1" customHeight="1"/>
    <row r="20868" ht="12.75" hidden="1" customHeight="1"/>
    <row r="20869" ht="12.75" hidden="1" customHeight="1"/>
    <row r="20870" ht="12.75" hidden="1" customHeight="1"/>
    <row r="20871" ht="12.75" hidden="1" customHeight="1"/>
    <row r="20872" ht="12.75" hidden="1" customHeight="1"/>
    <row r="20873" ht="12.75" hidden="1" customHeight="1"/>
    <row r="20874" ht="12.75" hidden="1" customHeight="1"/>
    <row r="20875" ht="12.75" hidden="1" customHeight="1"/>
    <row r="20876" ht="12.75" hidden="1" customHeight="1"/>
    <row r="20877" ht="12.75" hidden="1" customHeight="1"/>
    <row r="20878" ht="12.75" hidden="1" customHeight="1"/>
    <row r="20879" ht="12.75" hidden="1" customHeight="1"/>
    <row r="20880" ht="12.75" hidden="1" customHeight="1"/>
    <row r="20881" ht="12.75" hidden="1" customHeight="1"/>
    <row r="20882" ht="12.75" hidden="1" customHeight="1"/>
    <row r="20883" ht="12.75" hidden="1" customHeight="1"/>
    <row r="20884" ht="12.75" hidden="1" customHeight="1"/>
    <row r="20885" ht="12.75" hidden="1" customHeight="1"/>
    <row r="20886" ht="12.75" hidden="1" customHeight="1"/>
    <row r="20887" ht="12.75" hidden="1" customHeight="1"/>
    <row r="20888" ht="12.75" hidden="1" customHeight="1"/>
    <row r="20889" ht="12.75" hidden="1" customHeight="1"/>
    <row r="20890" ht="12.75" hidden="1" customHeight="1"/>
    <row r="20891" ht="12.75" hidden="1" customHeight="1"/>
    <row r="20892" ht="12.75" hidden="1" customHeight="1"/>
    <row r="20893" ht="12.75" hidden="1" customHeight="1"/>
    <row r="20894" ht="12.75" hidden="1" customHeight="1"/>
    <row r="20895" ht="12.75" hidden="1" customHeight="1"/>
    <row r="20896" ht="12.75" hidden="1" customHeight="1"/>
    <row r="20897" ht="12.75" hidden="1" customHeight="1"/>
    <row r="20898" ht="12.75" hidden="1" customHeight="1"/>
    <row r="20899" ht="12.75" hidden="1" customHeight="1"/>
    <row r="20900" ht="12.75" hidden="1" customHeight="1"/>
    <row r="20901" ht="12.75" hidden="1" customHeight="1"/>
    <row r="20902" ht="12.75" hidden="1" customHeight="1"/>
    <row r="20903" ht="12.75" hidden="1" customHeight="1"/>
    <row r="20904" ht="12.75" hidden="1" customHeight="1"/>
    <row r="20905" ht="12.75" hidden="1" customHeight="1"/>
    <row r="20906" ht="12.75" hidden="1" customHeight="1"/>
    <row r="20907" ht="12.75" hidden="1" customHeight="1"/>
    <row r="20908" ht="12.75" hidden="1" customHeight="1"/>
    <row r="20909" ht="12.75" hidden="1" customHeight="1"/>
    <row r="20910" ht="12.75" hidden="1" customHeight="1"/>
    <row r="20911" ht="12.75" hidden="1" customHeight="1"/>
    <row r="20912" ht="12.75" hidden="1" customHeight="1"/>
    <row r="20913" ht="12.75" hidden="1" customHeight="1"/>
    <row r="20914" ht="12.75" hidden="1" customHeight="1"/>
    <row r="20915" ht="12.75" hidden="1" customHeight="1"/>
    <row r="20916" ht="12.75" hidden="1" customHeight="1"/>
    <row r="20917" ht="12.75" hidden="1" customHeight="1"/>
    <row r="20918" ht="12.75" hidden="1" customHeight="1"/>
    <row r="20919" ht="12.75" hidden="1" customHeight="1"/>
    <row r="20920" ht="12.75" hidden="1" customHeight="1"/>
    <row r="20921" ht="12.75" hidden="1" customHeight="1"/>
    <row r="20922" ht="12.75" hidden="1" customHeight="1"/>
    <row r="20923" ht="12.75" hidden="1" customHeight="1"/>
    <row r="20924" ht="12.75" hidden="1" customHeight="1"/>
    <row r="20925" ht="12.75" hidden="1" customHeight="1"/>
    <row r="20926" ht="12.75" hidden="1" customHeight="1"/>
    <row r="20927" ht="12.75" hidden="1" customHeight="1"/>
    <row r="20928" ht="12.75" hidden="1" customHeight="1"/>
    <row r="20929" ht="12.75" hidden="1" customHeight="1"/>
    <row r="20930" ht="12.75" hidden="1" customHeight="1"/>
    <row r="20931" ht="12.75" hidden="1" customHeight="1"/>
    <row r="20932" ht="12.75" hidden="1" customHeight="1"/>
    <row r="20933" ht="12.75" hidden="1" customHeight="1"/>
    <row r="20934" ht="12.75" hidden="1" customHeight="1"/>
    <row r="20935" ht="12.75" hidden="1" customHeight="1"/>
    <row r="20936" ht="12.75" hidden="1" customHeight="1"/>
    <row r="20937" ht="12.75" hidden="1" customHeight="1"/>
    <row r="20938" ht="12.75" hidden="1" customHeight="1"/>
    <row r="20939" ht="12.75" hidden="1" customHeight="1"/>
    <row r="20940" ht="12.75" hidden="1" customHeight="1"/>
    <row r="20941" ht="12.75" hidden="1" customHeight="1"/>
    <row r="20942" ht="12.75" hidden="1" customHeight="1"/>
    <row r="20943" ht="12.75" hidden="1" customHeight="1"/>
    <row r="20944" ht="12.75" hidden="1" customHeight="1"/>
    <row r="20945" ht="12.75" hidden="1" customHeight="1"/>
    <row r="20946" ht="12.75" hidden="1" customHeight="1"/>
    <row r="20947" ht="12.75" hidden="1" customHeight="1"/>
    <row r="20948" ht="12.75" hidden="1" customHeight="1"/>
    <row r="20949" ht="12.75" hidden="1" customHeight="1"/>
    <row r="20950" ht="12.75" hidden="1" customHeight="1"/>
    <row r="20951" ht="12.75" hidden="1" customHeight="1"/>
    <row r="20952" ht="12.75" hidden="1" customHeight="1"/>
    <row r="20953" ht="12.75" hidden="1" customHeight="1"/>
    <row r="20954" ht="12.75" hidden="1" customHeight="1"/>
    <row r="20955" ht="12.75" hidden="1" customHeight="1"/>
    <row r="20956" ht="12.75" hidden="1" customHeight="1"/>
    <row r="20957" ht="12.75" hidden="1" customHeight="1"/>
    <row r="20958" ht="12.75" hidden="1" customHeight="1"/>
    <row r="20959" ht="12.75" hidden="1" customHeight="1"/>
    <row r="20960" ht="12.75" hidden="1" customHeight="1"/>
    <row r="20961" ht="12.75" hidden="1" customHeight="1"/>
    <row r="20962" ht="12.75" hidden="1" customHeight="1"/>
    <row r="20963" ht="12.75" hidden="1" customHeight="1"/>
    <row r="20964" ht="12.75" hidden="1" customHeight="1"/>
    <row r="20965" ht="12.75" hidden="1" customHeight="1"/>
    <row r="20966" ht="12.75" hidden="1" customHeight="1"/>
    <row r="20967" ht="12.75" hidden="1" customHeight="1"/>
    <row r="20968" ht="12.75" hidden="1" customHeight="1"/>
    <row r="20969" ht="12.75" hidden="1" customHeight="1"/>
    <row r="20970" ht="12.75" hidden="1" customHeight="1"/>
    <row r="20971" ht="12.75" hidden="1" customHeight="1"/>
    <row r="20972" ht="12.75" hidden="1" customHeight="1"/>
    <row r="20973" ht="12.75" hidden="1" customHeight="1"/>
    <row r="20974" ht="12.75" hidden="1" customHeight="1"/>
    <row r="20975" ht="12.75" hidden="1" customHeight="1"/>
    <row r="20976" ht="12.75" hidden="1" customHeight="1"/>
    <row r="20977" ht="12.75" hidden="1" customHeight="1"/>
    <row r="20978" ht="12.75" hidden="1" customHeight="1"/>
    <row r="20979" ht="12.75" hidden="1" customHeight="1"/>
    <row r="20980" ht="12.75" hidden="1" customHeight="1"/>
    <row r="20981" ht="12.75" hidden="1" customHeight="1"/>
    <row r="20982" ht="12.75" hidden="1" customHeight="1"/>
    <row r="20983" ht="12.75" hidden="1" customHeight="1"/>
    <row r="20984" ht="12.75" hidden="1" customHeight="1"/>
    <row r="20985" ht="12.75" hidden="1" customHeight="1"/>
    <row r="20986" ht="12.75" hidden="1" customHeight="1"/>
    <row r="20987" ht="12.75" hidden="1" customHeight="1"/>
    <row r="20988" ht="12.75" hidden="1" customHeight="1"/>
    <row r="20989" ht="12.75" hidden="1" customHeight="1"/>
    <row r="20990" ht="12.75" hidden="1" customHeight="1"/>
    <row r="20991" ht="12.75" hidden="1" customHeight="1"/>
    <row r="20992" ht="12.75" hidden="1" customHeight="1"/>
    <row r="20993" ht="12.75" hidden="1" customHeight="1"/>
    <row r="20994" ht="12.75" hidden="1" customHeight="1"/>
    <row r="20995" ht="12.75" hidden="1" customHeight="1"/>
    <row r="20996" ht="12.75" hidden="1" customHeight="1"/>
    <row r="20997" ht="12.75" hidden="1" customHeight="1"/>
    <row r="20998" ht="12.75" hidden="1" customHeight="1"/>
    <row r="20999" ht="12.75" hidden="1" customHeight="1"/>
    <row r="21000" ht="12.75" hidden="1" customHeight="1"/>
    <row r="21001" ht="12.75" hidden="1" customHeight="1"/>
    <row r="21002" ht="12.75" hidden="1" customHeight="1"/>
    <row r="21003" ht="12.75" hidden="1" customHeight="1"/>
    <row r="21004" ht="12.75" hidden="1" customHeight="1"/>
    <row r="21005" ht="12.75" hidden="1" customHeight="1"/>
    <row r="21006" ht="12.75" hidden="1" customHeight="1"/>
    <row r="21007" ht="12.75" hidden="1" customHeight="1"/>
    <row r="21008" ht="12.75" hidden="1" customHeight="1"/>
    <row r="21009" ht="12.75" hidden="1" customHeight="1"/>
    <row r="21010" ht="12.75" hidden="1" customHeight="1"/>
    <row r="21011" ht="12.75" hidden="1" customHeight="1"/>
    <row r="21012" ht="12.75" hidden="1" customHeight="1"/>
    <row r="21013" ht="12.75" hidden="1" customHeight="1"/>
    <row r="21014" ht="12.75" hidden="1" customHeight="1"/>
    <row r="21015" ht="12.75" hidden="1" customHeight="1"/>
    <row r="21016" ht="12.75" hidden="1" customHeight="1"/>
    <row r="21017" ht="12.75" hidden="1" customHeight="1"/>
    <row r="21018" ht="12.75" hidden="1" customHeight="1"/>
    <row r="21019" ht="12.75" hidden="1" customHeight="1"/>
    <row r="21020" ht="12.75" hidden="1" customHeight="1"/>
    <row r="21021" ht="12.75" hidden="1" customHeight="1"/>
    <row r="21022" ht="12.75" hidden="1" customHeight="1"/>
    <row r="21023" ht="12.75" hidden="1" customHeight="1"/>
    <row r="21024" ht="12.75" hidden="1" customHeight="1"/>
    <row r="21025" ht="12.75" hidden="1" customHeight="1"/>
    <row r="21026" ht="12.75" hidden="1" customHeight="1"/>
    <row r="21027" ht="12.75" hidden="1" customHeight="1"/>
    <row r="21028" ht="12.75" hidden="1" customHeight="1"/>
    <row r="21029" ht="12.75" hidden="1" customHeight="1"/>
    <row r="21030" ht="12.75" hidden="1" customHeight="1"/>
    <row r="21031" ht="12.75" hidden="1" customHeight="1"/>
    <row r="21032" ht="12.75" hidden="1" customHeight="1"/>
    <row r="21033" ht="12.75" hidden="1" customHeight="1"/>
    <row r="21034" ht="12.75" hidden="1" customHeight="1"/>
    <row r="21035" ht="12.75" hidden="1" customHeight="1"/>
    <row r="21036" ht="12.75" hidden="1" customHeight="1"/>
    <row r="21037" ht="12.75" hidden="1" customHeight="1"/>
    <row r="21038" ht="12.75" hidden="1" customHeight="1"/>
    <row r="21039" ht="12.75" hidden="1" customHeight="1"/>
    <row r="21040" ht="12.75" hidden="1" customHeight="1"/>
    <row r="21041" ht="12.75" hidden="1" customHeight="1"/>
    <row r="21042" ht="12.75" hidden="1" customHeight="1"/>
    <row r="21043" ht="12.75" hidden="1" customHeight="1"/>
    <row r="21044" ht="12.75" hidden="1" customHeight="1"/>
    <row r="21045" ht="12.75" hidden="1" customHeight="1"/>
    <row r="21046" ht="12.75" hidden="1" customHeight="1"/>
    <row r="21047" ht="12.75" hidden="1" customHeight="1"/>
    <row r="21048" ht="12.75" hidden="1" customHeight="1"/>
    <row r="21049" ht="12.75" hidden="1" customHeight="1"/>
    <row r="21050" ht="12.75" hidden="1" customHeight="1"/>
    <row r="21051" ht="12.75" hidden="1" customHeight="1"/>
    <row r="21052" ht="12.75" hidden="1" customHeight="1"/>
    <row r="21053" ht="12.75" hidden="1" customHeight="1"/>
    <row r="21054" ht="12.75" hidden="1" customHeight="1"/>
    <row r="21055" ht="12.75" hidden="1" customHeight="1"/>
    <row r="21056" ht="12.75" hidden="1" customHeight="1"/>
    <row r="21057" ht="12.75" hidden="1" customHeight="1"/>
    <row r="21058" ht="12.75" hidden="1" customHeight="1"/>
    <row r="21059" ht="12.75" hidden="1" customHeight="1"/>
    <row r="21060" ht="12.75" hidden="1" customHeight="1"/>
    <row r="21061" ht="12.75" hidden="1" customHeight="1"/>
    <row r="21062" ht="12.75" hidden="1" customHeight="1"/>
    <row r="21063" ht="12.75" hidden="1" customHeight="1"/>
    <row r="21064" ht="12.75" hidden="1" customHeight="1"/>
    <row r="21065" ht="12.75" hidden="1" customHeight="1"/>
    <row r="21066" ht="12.75" hidden="1" customHeight="1"/>
    <row r="21067" ht="12.75" hidden="1" customHeight="1"/>
    <row r="21068" ht="12.75" hidden="1" customHeight="1"/>
    <row r="21069" ht="12.75" hidden="1" customHeight="1"/>
    <row r="21070" ht="12.75" hidden="1" customHeight="1"/>
    <row r="21071" ht="12.75" hidden="1" customHeight="1"/>
    <row r="21072" ht="12.75" hidden="1" customHeight="1"/>
    <row r="21073" ht="12.75" hidden="1" customHeight="1"/>
    <row r="21074" ht="12.75" hidden="1" customHeight="1"/>
    <row r="21075" ht="12.75" hidden="1" customHeight="1"/>
    <row r="21076" ht="12.75" hidden="1" customHeight="1"/>
    <row r="21077" ht="12.75" hidden="1" customHeight="1"/>
    <row r="21078" ht="12.75" hidden="1" customHeight="1"/>
    <row r="21079" ht="12.75" hidden="1" customHeight="1"/>
    <row r="21080" ht="12.75" hidden="1" customHeight="1"/>
    <row r="21081" ht="12.75" hidden="1" customHeight="1"/>
    <row r="21082" ht="12.75" hidden="1" customHeight="1"/>
    <row r="21083" ht="12.75" hidden="1" customHeight="1"/>
    <row r="21084" ht="12.75" hidden="1" customHeight="1"/>
    <row r="21085" ht="12.75" hidden="1" customHeight="1"/>
    <row r="21086" ht="12.75" hidden="1" customHeight="1"/>
    <row r="21087" ht="12.75" hidden="1" customHeight="1"/>
    <row r="21088" ht="12.75" hidden="1" customHeight="1"/>
    <row r="21089" ht="12.75" hidden="1" customHeight="1"/>
    <row r="21090" ht="12.75" hidden="1" customHeight="1"/>
    <row r="21091" ht="12.75" hidden="1" customHeight="1"/>
    <row r="21092" ht="12.75" hidden="1" customHeight="1"/>
    <row r="21093" ht="12.75" hidden="1" customHeight="1"/>
    <row r="21094" ht="12.75" hidden="1" customHeight="1"/>
    <row r="21095" ht="12.75" hidden="1" customHeight="1"/>
    <row r="21096" ht="12.75" hidden="1" customHeight="1"/>
    <row r="21097" ht="12.75" hidden="1" customHeight="1"/>
    <row r="21098" ht="12.75" hidden="1" customHeight="1"/>
    <row r="21099" ht="12.75" hidden="1" customHeight="1"/>
    <row r="21100" ht="12.75" hidden="1" customHeight="1"/>
    <row r="21101" ht="12.75" hidden="1" customHeight="1"/>
    <row r="21102" ht="12.75" hidden="1" customHeight="1"/>
    <row r="21103" ht="12.75" hidden="1" customHeight="1"/>
    <row r="21104" ht="12.75" hidden="1" customHeight="1"/>
    <row r="21105" ht="12.75" hidden="1" customHeight="1"/>
    <row r="21106" ht="12.75" hidden="1" customHeight="1"/>
    <row r="21107" ht="12.75" hidden="1" customHeight="1"/>
    <row r="21108" ht="12.75" hidden="1" customHeight="1"/>
    <row r="21109" ht="12.75" hidden="1" customHeight="1"/>
    <row r="21110" ht="12.75" hidden="1" customHeight="1"/>
    <row r="21111" ht="12.75" hidden="1" customHeight="1"/>
    <row r="21112" ht="12.75" hidden="1" customHeight="1"/>
    <row r="21113" ht="12.75" hidden="1" customHeight="1"/>
    <row r="21114" ht="12.75" hidden="1" customHeight="1"/>
    <row r="21115" ht="12.75" hidden="1" customHeight="1"/>
    <row r="21116" ht="12.75" hidden="1" customHeight="1"/>
    <row r="21117" ht="12.75" hidden="1" customHeight="1"/>
    <row r="21118" ht="12.75" hidden="1" customHeight="1"/>
    <row r="21119" ht="12.75" hidden="1" customHeight="1"/>
    <row r="21120" ht="12.75" hidden="1" customHeight="1"/>
    <row r="21121" ht="12.75" hidden="1" customHeight="1"/>
    <row r="21122" ht="12.75" hidden="1" customHeight="1"/>
    <row r="21123" ht="12.75" hidden="1" customHeight="1"/>
    <row r="21124" ht="12.75" hidden="1" customHeight="1"/>
    <row r="21125" ht="12.75" hidden="1" customHeight="1"/>
    <row r="21126" ht="12.75" hidden="1" customHeight="1"/>
    <row r="21127" ht="12.75" hidden="1" customHeight="1"/>
    <row r="21128" ht="12.75" hidden="1" customHeight="1"/>
    <row r="21129" ht="12.75" hidden="1" customHeight="1"/>
    <row r="21130" ht="12.75" hidden="1" customHeight="1"/>
    <row r="21131" ht="12.75" hidden="1" customHeight="1"/>
    <row r="21132" ht="12.75" hidden="1" customHeight="1"/>
    <row r="21133" ht="12.75" hidden="1" customHeight="1"/>
    <row r="21134" ht="12.75" hidden="1" customHeight="1"/>
    <row r="21135" ht="12.75" hidden="1" customHeight="1"/>
    <row r="21136" ht="12.75" hidden="1" customHeight="1"/>
    <row r="21137" ht="12.75" hidden="1" customHeight="1"/>
    <row r="21138" ht="12.75" hidden="1" customHeight="1"/>
    <row r="21139" ht="12.75" hidden="1" customHeight="1"/>
    <row r="21140" ht="12.75" hidden="1" customHeight="1"/>
    <row r="21141" ht="12.75" hidden="1" customHeight="1"/>
    <row r="21142" ht="12.75" hidden="1" customHeight="1"/>
    <row r="21143" ht="12.75" hidden="1" customHeight="1"/>
    <row r="21144" ht="12.75" hidden="1" customHeight="1"/>
    <row r="21145" ht="12.75" hidden="1" customHeight="1"/>
    <row r="21146" ht="12.75" hidden="1" customHeight="1"/>
    <row r="21147" ht="12.75" hidden="1" customHeight="1"/>
    <row r="21148" ht="12.75" hidden="1" customHeight="1"/>
    <row r="21149" ht="12.75" hidden="1" customHeight="1"/>
    <row r="21150" ht="12.75" hidden="1" customHeight="1"/>
    <row r="21151" ht="12.75" hidden="1" customHeight="1"/>
    <row r="21152" ht="12.75" hidden="1" customHeight="1"/>
    <row r="21153" ht="12.75" hidden="1" customHeight="1"/>
    <row r="21154" ht="12.75" hidden="1" customHeight="1"/>
    <row r="21155" ht="12.75" hidden="1" customHeight="1"/>
    <row r="21156" ht="12.75" hidden="1" customHeight="1"/>
    <row r="21157" ht="12.75" hidden="1" customHeight="1"/>
    <row r="21158" ht="12.75" hidden="1" customHeight="1"/>
    <row r="21159" ht="12.75" hidden="1" customHeight="1"/>
    <row r="21160" ht="12.75" hidden="1" customHeight="1"/>
    <row r="21161" ht="12.75" hidden="1" customHeight="1"/>
    <row r="21162" ht="12.75" hidden="1" customHeight="1"/>
    <row r="21163" ht="12.75" hidden="1" customHeight="1"/>
    <row r="21164" ht="12.75" hidden="1" customHeight="1"/>
    <row r="21165" ht="12.75" hidden="1" customHeight="1"/>
    <row r="21166" ht="12.75" hidden="1" customHeight="1"/>
    <row r="21167" ht="12.75" hidden="1" customHeight="1"/>
    <row r="21168" ht="12.75" hidden="1" customHeight="1"/>
    <row r="21169" ht="12.75" hidden="1" customHeight="1"/>
    <row r="21170" ht="12.75" hidden="1" customHeight="1"/>
    <row r="21171" ht="12.75" hidden="1" customHeight="1"/>
    <row r="21172" ht="12.75" hidden="1" customHeight="1"/>
    <row r="21173" ht="12.75" hidden="1" customHeight="1"/>
    <row r="21174" ht="12.75" hidden="1" customHeight="1"/>
    <row r="21175" ht="12.75" hidden="1" customHeight="1"/>
    <row r="21176" ht="12.75" hidden="1" customHeight="1"/>
    <row r="21177" ht="12.75" hidden="1" customHeight="1"/>
    <row r="21178" ht="12.75" hidden="1" customHeight="1"/>
    <row r="21179" ht="12.75" hidden="1" customHeight="1"/>
    <row r="21180" ht="12.75" hidden="1" customHeight="1"/>
    <row r="21181" ht="12.75" hidden="1" customHeight="1"/>
    <row r="21182" ht="12.75" hidden="1" customHeight="1"/>
    <row r="21183" ht="12.75" hidden="1" customHeight="1"/>
    <row r="21184" ht="12.75" hidden="1" customHeight="1"/>
    <row r="21185" ht="12.75" hidden="1" customHeight="1"/>
    <row r="21186" ht="12.75" hidden="1" customHeight="1"/>
    <row r="21187" ht="12.75" hidden="1" customHeight="1"/>
    <row r="21188" ht="12.75" hidden="1" customHeight="1"/>
    <row r="21189" ht="12.75" hidden="1" customHeight="1"/>
    <row r="21190" ht="12.75" hidden="1" customHeight="1"/>
    <row r="21191" ht="12.75" hidden="1" customHeight="1"/>
    <row r="21192" ht="12.75" hidden="1" customHeight="1"/>
    <row r="21193" ht="12.75" hidden="1" customHeight="1"/>
    <row r="21194" ht="12.75" hidden="1" customHeight="1"/>
    <row r="21195" ht="12.75" hidden="1" customHeight="1"/>
    <row r="21196" ht="12.75" hidden="1" customHeight="1"/>
    <row r="21197" ht="12.75" hidden="1" customHeight="1"/>
    <row r="21198" ht="12.75" hidden="1" customHeight="1"/>
    <row r="21199" ht="12.75" hidden="1" customHeight="1"/>
    <row r="21200" ht="12.75" hidden="1" customHeight="1"/>
    <row r="21201" ht="12.75" hidden="1" customHeight="1"/>
    <row r="21202" ht="12.75" hidden="1" customHeight="1"/>
    <row r="21203" ht="12.75" hidden="1" customHeight="1"/>
    <row r="21204" ht="12.75" hidden="1" customHeight="1"/>
    <row r="21205" ht="12.75" hidden="1" customHeight="1"/>
    <row r="21206" ht="12.75" hidden="1" customHeight="1"/>
    <row r="21207" ht="12.75" hidden="1" customHeight="1"/>
    <row r="21208" ht="12.75" hidden="1" customHeight="1"/>
    <row r="21209" ht="12.75" hidden="1" customHeight="1"/>
    <row r="21210" ht="12.75" hidden="1" customHeight="1"/>
    <row r="21211" ht="12.75" hidden="1" customHeight="1"/>
    <row r="21212" ht="12.75" hidden="1" customHeight="1"/>
    <row r="21213" ht="12.75" hidden="1" customHeight="1"/>
    <row r="21214" ht="12.75" hidden="1" customHeight="1"/>
    <row r="21215" ht="12.75" hidden="1" customHeight="1"/>
    <row r="21216" ht="12.75" hidden="1" customHeight="1"/>
    <row r="21217" ht="12.75" hidden="1" customHeight="1"/>
    <row r="21218" ht="12.75" hidden="1" customHeight="1"/>
    <row r="21219" ht="12.75" hidden="1" customHeight="1"/>
    <row r="21220" ht="12.75" hidden="1" customHeight="1"/>
    <row r="21221" ht="12.75" hidden="1" customHeight="1"/>
    <row r="21222" ht="12.75" hidden="1" customHeight="1"/>
    <row r="21223" ht="12.75" hidden="1" customHeight="1"/>
    <row r="21224" ht="12.75" hidden="1" customHeight="1"/>
    <row r="21225" ht="12.75" hidden="1" customHeight="1"/>
    <row r="21226" ht="12.75" hidden="1" customHeight="1"/>
    <row r="21227" ht="12.75" hidden="1" customHeight="1"/>
    <row r="21228" ht="12.75" hidden="1" customHeight="1"/>
    <row r="21229" ht="12.75" hidden="1" customHeight="1"/>
    <row r="21230" ht="12.75" hidden="1" customHeight="1"/>
    <row r="21231" ht="12.75" hidden="1" customHeight="1"/>
    <row r="21232" ht="12.75" hidden="1" customHeight="1"/>
    <row r="21233" ht="12.75" hidden="1" customHeight="1"/>
    <row r="21234" ht="12.75" hidden="1" customHeight="1"/>
    <row r="21235" ht="12.75" hidden="1" customHeight="1"/>
    <row r="21236" ht="12.75" hidden="1" customHeight="1"/>
    <row r="21237" ht="12.75" hidden="1" customHeight="1"/>
    <row r="21238" ht="12.75" hidden="1" customHeight="1"/>
    <row r="21239" ht="12.75" hidden="1" customHeight="1"/>
    <row r="21240" ht="12.75" hidden="1" customHeight="1"/>
    <row r="21241" ht="12.75" hidden="1" customHeight="1"/>
    <row r="21242" ht="12.75" hidden="1" customHeight="1"/>
    <row r="21243" ht="12.75" hidden="1" customHeight="1"/>
    <row r="21244" ht="12.75" hidden="1" customHeight="1"/>
    <row r="21245" ht="12.75" hidden="1" customHeight="1"/>
    <row r="21246" ht="12.75" hidden="1" customHeight="1"/>
    <row r="21247" ht="12.75" hidden="1" customHeight="1"/>
    <row r="21248" ht="12.75" hidden="1" customHeight="1"/>
    <row r="21249" ht="12.75" hidden="1" customHeight="1"/>
    <row r="21250" ht="12.75" hidden="1" customHeight="1"/>
    <row r="21251" ht="12.75" hidden="1" customHeight="1"/>
    <row r="21252" ht="12.75" hidden="1" customHeight="1"/>
    <row r="21253" ht="12.75" hidden="1" customHeight="1"/>
    <row r="21254" ht="12.75" hidden="1" customHeight="1"/>
    <row r="21255" ht="12.75" hidden="1" customHeight="1"/>
    <row r="21256" ht="12.75" hidden="1" customHeight="1"/>
    <row r="21257" ht="12.75" hidden="1" customHeight="1"/>
    <row r="21258" ht="12.75" hidden="1" customHeight="1"/>
    <row r="21259" ht="12.75" hidden="1" customHeight="1"/>
    <row r="21260" ht="12.75" hidden="1" customHeight="1"/>
    <row r="21261" ht="12.75" hidden="1" customHeight="1"/>
    <row r="21262" ht="12.75" hidden="1" customHeight="1"/>
    <row r="21263" ht="12.75" hidden="1" customHeight="1"/>
    <row r="21264" ht="12.75" hidden="1" customHeight="1"/>
    <row r="21265" ht="12.75" hidden="1" customHeight="1"/>
    <row r="21266" ht="12.75" hidden="1" customHeight="1"/>
    <row r="21267" ht="12.75" hidden="1" customHeight="1"/>
    <row r="21268" ht="12.75" hidden="1" customHeight="1"/>
    <row r="21269" ht="12.75" hidden="1" customHeight="1"/>
    <row r="21270" ht="12.75" hidden="1" customHeight="1"/>
    <row r="21271" ht="12.75" hidden="1" customHeight="1"/>
    <row r="21272" ht="12.75" hidden="1" customHeight="1"/>
    <row r="21273" ht="12.75" hidden="1" customHeight="1"/>
    <row r="21274" ht="12.75" hidden="1" customHeight="1"/>
    <row r="21275" ht="12.75" hidden="1" customHeight="1"/>
    <row r="21276" ht="12.75" hidden="1" customHeight="1"/>
    <row r="21277" ht="12.75" hidden="1" customHeight="1"/>
    <row r="21278" ht="12.75" hidden="1" customHeight="1"/>
    <row r="21279" ht="12.75" hidden="1" customHeight="1"/>
    <row r="21280" ht="12.75" hidden="1" customHeight="1"/>
    <row r="21281" ht="12.75" hidden="1" customHeight="1"/>
    <row r="21282" ht="12.75" hidden="1" customHeight="1"/>
    <row r="21283" ht="12.75" hidden="1" customHeight="1"/>
    <row r="21284" ht="12.75" hidden="1" customHeight="1"/>
    <row r="21285" ht="12.75" hidden="1" customHeight="1"/>
    <row r="21286" ht="12.75" hidden="1" customHeight="1"/>
    <row r="21287" ht="12.75" hidden="1" customHeight="1"/>
    <row r="21288" ht="12.75" hidden="1" customHeight="1"/>
    <row r="21289" ht="12.75" hidden="1" customHeight="1"/>
    <row r="21290" ht="12.75" hidden="1" customHeight="1"/>
    <row r="21291" ht="12.75" hidden="1" customHeight="1"/>
    <row r="21292" ht="12.75" hidden="1" customHeight="1"/>
    <row r="21293" ht="12.75" hidden="1" customHeight="1"/>
    <row r="21294" ht="12.75" hidden="1" customHeight="1"/>
    <row r="21295" ht="12.75" hidden="1" customHeight="1"/>
    <row r="21296" ht="12.75" hidden="1" customHeight="1"/>
    <row r="21297" ht="12.75" hidden="1" customHeight="1"/>
    <row r="21298" ht="12.75" hidden="1" customHeight="1"/>
    <row r="21299" ht="12.75" hidden="1" customHeight="1"/>
    <row r="21300" ht="12.75" hidden="1" customHeight="1"/>
    <row r="21301" ht="12.75" hidden="1" customHeight="1"/>
    <row r="21302" ht="12.75" hidden="1" customHeight="1"/>
    <row r="21303" ht="12.75" hidden="1" customHeight="1"/>
    <row r="21304" ht="12.75" hidden="1" customHeight="1"/>
    <row r="21305" ht="12.75" hidden="1" customHeight="1"/>
    <row r="21306" ht="12.75" hidden="1" customHeight="1"/>
    <row r="21307" ht="12.75" hidden="1" customHeight="1"/>
    <row r="21308" ht="12.75" hidden="1" customHeight="1"/>
    <row r="21309" ht="12.75" hidden="1" customHeight="1"/>
    <row r="21310" ht="12.75" hidden="1" customHeight="1"/>
    <row r="21311" ht="12.75" hidden="1" customHeight="1"/>
    <row r="21312" ht="12.75" hidden="1" customHeight="1"/>
    <row r="21313" ht="12.75" hidden="1" customHeight="1"/>
    <row r="21314" ht="12.75" hidden="1" customHeight="1"/>
    <row r="21315" ht="12.75" hidden="1" customHeight="1"/>
    <row r="21316" ht="12.75" hidden="1" customHeight="1"/>
    <row r="21317" ht="12.75" hidden="1" customHeight="1"/>
    <row r="21318" ht="12.75" hidden="1" customHeight="1"/>
    <row r="21319" ht="12.75" hidden="1" customHeight="1"/>
    <row r="21320" ht="12.75" hidden="1" customHeight="1"/>
    <row r="21321" ht="12.75" hidden="1" customHeight="1"/>
    <row r="21322" ht="12.75" hidden="1" customHeight="1"/>
    <row r="21323" ht="12.75" hidden="1" customHeight="1"/>
    <row r="21324" ht="12.75" hidden="1" customHeight="1"/>
    <row r="21325" ht="12.75" hidden="1" customHeight="1"/>
    <row r="21326" ht="12.75" hidden="1" customHeight="1"/>
    <row r="21327" ht="12.75" hidden="1" customHeight="1"/>
    <row r="21328" ht="12.75" hidden="1" customHeight="1"/>
    <row r="21329" ht="12.75" hidden="1" customHeight="1"/>
    <row r="21330" ht="12.75" hidden="1" customHeight="1"/>
    <row r="21331" ht="12.75" hidden="1" customHeight="1"/>
    <row r="21332" ht="12.75" hidden="1" customHeight="1"/>
    <row r="21333" ht="12.75" hidden="1" customHeight="1"/>
    <row r="21334" ht="12.75" hidden="1" customHeight="1"/>
    <row r="21335" ht="12.75" hidden="1" customHeight="1"/>
    <row r="21336" ht="12.75" hidden="1" customHeight="1"/>
    <row r="21337" ht="12.75" hidden="1" customHeight="1"/>
    <row r="21338" ht="12.75" hidden="1" customHeight="1"/>
    <row r="21339" ht="12.75" hidden="1" customHeight="1"/>
    <row r="21340" ht="12.75" hidden="1" customHeight="1"/>
    <row r="21341" ht="12.75" hidden="1" customHeight="1"/>
    <row r="21342" ht="12.75" hidden="1" customHeight="1"/>
    <row r="21343" ht="12.75" hidden="1" customHeight="1"/>
    <row r="21344" ht="12.75" hidden="1" customHeight="1"/>
    <row r="21345" ht="12.75" hidden="1" customHeight="1"/>
    <row r="21346" ht="12.75" hidden="1" customHeight="1"/>
    <row r="21347" ht="12.75" hidden="1" customHeight="1"/>
    <row r="21348" ht="12.75" hidden="1" customHeight="1"/>
    <row r="21349" ht="12.75" hidden="1" customHeight="1"/>
    <row r="21350" ht="12.75" hidden="1" customHeight="1"/>
    <row r="21351" ht="12.75" hidden="1" customHeight="1"/>
    <row r="21352" ht="12.75" hidden="1" customHeight="1"/>
    <row r="21353" ht="12.75" hidden="1" customHeight="1"/>
    <row r="21354" ht="12.75" hidden="1" customHeight="1"/>
    <row r="21355" ht="12.75" hidden="1" customHeight="1"/>
    <row r="21356" ht="12.75" hidden="1" customHeight="1"/>
    <row r="21357" ht="12.75" hidden="1" customHeight="1"/>
    <row r="21358" ht="12.75" hidden="1" customHeight="1"/>
    <row r="21359" ht="12.75" hidden="1" customHeight="1"/>
    <row r="21360" ht="12.75" hidden="1" customHeight="1"/>
    <row r="21361" ht="12.75" hidden="1" customHeight="1"/>
    <row r="21362" ht="12.75" hidden="1" customHeight="1"/>
    <row r="21363" ht="12.75" hidden="1" customHeight="1"/>
    <row r="21364" ht="12.75" hidden="1" customHeight="1"/>
    <row r="21365" ht="12.75" hidden="1" customHeight="1"/>
    <row r="21366" ht="12.75" hidden="1" customHeight="1"/>
    <row r="21367" ht="12.75" hidden="1" customHeight="1"/>
    <row r="21368" ht="12.75" hidden="1" customHeight="1"/>
    <row r="21369" ht="12.75" hidden="1" customHeight="1"/>
    <row r="21370" ht="12.75" hidden="1" customHeight="1"/>
    <row r="21371" ht="12.75" hidden="1" customHeight="1"/>
    <row r="21372" ht="12.75" hidden="1" customHeight="1"/>
    <row r="21373" ht="12.75" hidden="1" customHeight="1"/>
    <row r="21374" ht="12.75" hidden="1" customHeight="1"/>
    <row r="21375" ht="12.75" hidden="1" customHeight="1"/>
    <row r="21376" ht="12.75" hidden="1" customHeight="1"/>
    <row r="21377" ht="12.75" hidden="1" customHeight="1"/>
    <row r="21378" ht="12.75" hidden="1" customHeight="1"/>
    <row r="21379" ht="12.75" hidden="1" customHeight="1"/>
    <row r="21380" ht="12.75" hidden="1" customHeight="1"/>
    <row r="21381" ht="12.75" hidden="1" customHeight="1"/>
    <row r="21382" ht="12.75" hidden="1" customHeight="1"/>
    <row r="21383" ht="12.75" hidden="1" customHeight="1"/>
    <row r="21384" ht="12.75" hidden="1" customHeight="1"/>
    <row r="21385" ht="12.75" hidden="1" customHeight="1"/>
    <row r="21386" ht="12.75" hidden="1" customHeight="1"/>
    <row r="21387" ht="12.75" hidden="1" customHeight="1"/>
    <row r="21388" ht="12.75" hidden="1" customHeight="1"/>
    <row r="21389" ht="12.75" hidden="1" customHeight="1"/>
    <row r="21390" ht="12.75" hidden="1" customHeight="1"/>
    <row r="21391" ht="12.75" hidden="1" customHeight="1"/>
    <row r="21392" ht="12.75" hidden="1" customHeight="1"/>
    <row r="21393" ht="12.75" hidden="1" customHeight="1"/>
    <row r="21394" ht="12.75" hidden="1" customHeight="1"/>
    <row r="21395" ht="12.75" hidden="1" customHeight="1"/>
    <row r="21396" ht="12.75" hidden="1" customHeight="1"/>
    <row r="21397" ht="12.75" hidden="1" customHeight="1"/>
    <row r="21398" ht="12.75" hidden="1" customHeight="1"/>
    <row r="21399" ht="12.75" hidden="1" customHeight="1"/>
    <row r="21400" ht="12.75" hidden="1" customHeight="1"/>
    <row r="21401" ht="12.75" hidden="1" customHeight="1"/>
    <row r="21402" ht="12.75" hidden="1" customHeight="1"/>
    <row r="21403" ht="12.75" hidden="1" customHeight="1"/>
    <row r="21404" ht="12.75" hidden="1" customHeight="1"/>
    <row r="21405" ht="12.75" hidden="1" customHeight="1"/>
    <row r="21406" ht="12.75" hidden="1" customHeight="1"/>
    <row r="21407" ht="12.75" hidden="1" customHeight="1"/>
    <row r="21408" ht="12.75" hidden="1" customHeight="1"/>
    <row r="21409" ht="12.75" hidden="1" customHeight="1"/>
    <row r="21410" ht="12.75" hidden="1" customHeight="1"/>
    <row r="21411" ht="12.75" hidden="1" customHeight="1"/>
    <row r="21412" ht="12.75" hidden="1" customHeight="1"/>
    <row r="21413" ht="12.75" hidden="1" customHeight="1"/>
    <row r="21414" ht="12.75" hidden="1" customHeight="1"/>
    <row r="21415" ht="12.75" hidden="1" customHeight="1"/>
    <row r="21416" ht="12.75" hidden="1" customHeight="1"/>
    <row r="21417" ht="12.75" hidden="1" customHeight="1"/>
    <row r="21418" ht="12.75" hidden="1" customHeight="1"/>
    <row r="21419" ht="12.75" hidden="1" customHeight="1"/>
    <row r="21420" ht="12.75" hidden="1" customHeight="1"/>
    <row r="21421" ht="12.75" hidden="1" customHeight="1"/>
    <row r="21422" ht="12.75" hidden="1" customHeight="1"/>
    <row r="21423" ht="12.75" hidden="1" customHeight="1"/>
    <row r="21424" ht="12.75" hidden="1" customHeight="1"/>
    <row r="21425" ht="12.75" hidden="1" customHeight="1"/>
    <row r="21426" ht="12.75" hidden="1" customHeight="1"/>
    <row r="21427" ht="12.75" hidden="1" customHeight="1"/>
    <row r="21428" ht="12.75" hidden="1" customHeight="1"/>
    <row r="21429" ht="12.75" hidden="1" customHeight="1"/>
    <row r="21430" ht="12.75" hidden="1" customHeight="1"/>
    <row r="21431" ht="12.75" hidden="1" customHeight="1"/>
    <row r="21432" ht="12.75" hidden="1" customHeight="1"/>
    <row r="21433" ht="12.75" hidden="1" customHeight="1"/>
    <row r="21434" ht="12.75" hidden="1" customHeight="1"/>
    <row r="21435" ht="12.75" hidden="1" customHeight="1"/>
    <row r="21436" ht="12.75" hidden="1" customHeight="1"/>
    <row r="21437" ht="12.75" hidden="1" customHeight="1"/>
    <row r="21438" ht="12.75" hidden="1" customHeight="1"/>
    <row r="21439" ht="12.75" hidden="1" customHeight="1"/>
    <row r="21440" ht="12.75" hidden="1" customHeight="1"/>
    <row r="21441" ht="12.75" hidden="1" customHeight="1"/>
    <row r="21442" ht="12.75" hidden="1" customHeight="1"/>
    <row r="21443" ht="12.75" hidden="1" customHeight="1"/>
    <row r="21444" ht="12.75" hidden="1" customHeight="1"/>
    <row r="21445" ht="12.75" hidden="1" customHeight="1"/>
    <row r="21446" ht="12.75" hidden="1" customHeight="1"/>
    <row r="21447" ht="12.75" hidden="1" customHeight="1"/>
    <row r="21448" ht="12.75" hidden="1" customHeight="1"/>
    <row r="21449" ht="12.75" hidden="1" customHeight="1"/>
    <row r="21450" ht="12.75" hidden="1" customHeight="1"/>
    <row r="21451" ht="12.75" hidden="1" customHeight="1"/>
    <row r="21452" ht="12.75" hidden="1" customHeight="1"/>
    <row r="21453" ht="12.75" hidden="1" customHeight="1"/>
    <row r="21454" ht="12.75" hidden="1" customHeight="1"/>
    <row r="21455" ht="12.75" hidden="1" customHeight="1"/>
    <row r="21456" ht="12.75" hidden="1" customHeight="1"/>
    <row r="21457" ht="12.75" hidden="1" customHeight="1"/>
    <row r="21458" ht="12.75" hidden="1" customHeight="1"/>
    <row r="21459" ht="12.75" hidden="1" customHeight="1"/>
    <row r="21460" ht="12.75" hidden="1" customHeight="1"/>
    <row r="21461" ht="12.75" hidden="1" customHeight="1"/>
    <row r="21462" ht="12.75" hidden="1" customHeight="1"/>
    <row r="21463" ht="12.75" hidden="1" customHeight="1"/>
    <row r="21464" ht="12.75" hidden="1" customHeight="1"/>
    <row r="21465" ht="12.75" hidden="1" customHeight="1"/>
    <row r="21466" ht="12.75" hidden="1" customHeight="1"/>
    <row r="21467" ht="12.75" hidden="1" customHeight="1"/>
    <row r="21468" ht="12.75" hidden="1" customHeight="1"/>
    <row r="21469" ht="12.75" hidden="1" customHeight="1"/>
    <row r="21470" ht="12.75" hidden="1" customHeight="1"/>
    <row r="21471" ht="12.75" hidden="1" customHeight="1"/>
    <row r="21472" ht="12.75" hidden="1" customHeight="1"/>
    <row r="21473" ht="12.75" hidden="1" customHeight="1"/>
    <row r="21474" ht="12.75" hidden="1" customHeight="1"/>
    <row r="21475" ht="12.75" hidden="1" customHeight="1"/>
    <row r="21476" ht="12.75" hidden="1" customHeight="1"/>
    <row r="21477" ht="12.75" hidden="1" customHeight="1"/>
    <row r="21478" ht="12.75" hidden="1" customHeight="1"/>
    <row r="21479" ht="12.75" hidden="1" customHeight="1"/>
    <row r="21480" ht="12.75" hidden="1" customHeight="1"/>
    <row r="21481" ht="12.75" hidden="1" customHeight="1"/>
    <row r="21482" ht="12.75" hidden="1" customHeight="1"/>
    <row r="21483" ht="12.75" hidden="1" customHeight="1"/>
    <row r="21484" ht="12.75" hidden="1" customHeight="1"/>
    <row r="21485" ht="12.75" hidden="1" customHeight="1"/>
    <row r="21486" ht="12.75" hidden="1" customHeight="1"/>
    <row r="21487" ht="12.75" hidden="1" customHeight="1"/>
    <row r="21488" ht="12.75" hidden="1" customHeight="1"/>
    <row r="21489" ht="12.75" hidden="1" customHeight="1"/>
    <row r="21490" ht="12.75" hidden="1" customHeight="1"/>
    <row r="21491" ht="12.75" hidden="1" customHeight="1"/>
    <row r="21492" ht="12.75" hidden="1" customHeight="1"/>
    <row r="21493" ht="12.75" hidden="1" customHeight="1"/>
    <row r="21494" ht="12.75" hidden="1" customHeight="1"/>
    <row r="21495" ht="12.75" hidden="1" customHeight="1"/>
    <row r="21496" ht="12.75" hidden="1" customHeight="1"/>
    <row r="21497" ht="12.75" hidden="1" customHeight="1"/>
    <row r="21498" ht="12.75" hidden="1" customHeight="1"/>
    <row r="21499" ht="12.75" hidden="1" customHeight="1"/>
    <row r="21500" ht="12.75" hidden="1" customHeight="1"/>
    <row r="21501" ht="12.75" hidden="1" customHeight="1"/>
    <row r="21502" ht="12.75" hidden="1" customHeight="1"/>
    <row r="21503" ht="12.75" hidden="1" customHeight="1"/>
    <row r="21504" ht="12.75" hidden="1" customHeight="1"/>
    <row r="21505" ht="12.75" hidden="1" customHeight="1"/>
    <row r="21506" ht="12.75" hidden="1" customHeight="1"/>
    <row r="21507" ht="12.75" hidden="1" customHeight="1"/>
    <row r="21508" ht="12.75" hidden="1" customHeight="1"/>
    <row r="21509" ht="12.75" hidden="1" customHeight="1"/>
    <row r="21510" ht="12.75" hidden="1" customHeight="1"/>
    <row r="21511" ht="12.75" hidden="1" customHeight="1"/>
    <row r="21512" ht="12.75" hidden="1" customHeight="1"/>
    <row r="21513" ht="12.75" hidden="1" customHeight="1"/>
    <row r="21514" ht="12.75" hidden="1" customHeight="1"/>
    <row r="21515" ht="12.75" hidden="1" customHeight="1"/>
    <row r="21516" ht="12.75" hidden="1" customHeight="1"/>
    <row r="21517" ht="12.75" hidden="1" customHeight="1"/>
    <row r="21518" ht="12.75" hidden="1" customHeight="1"/>
    <row r="21519" ht="12.75" hidden="1" customHeight="1"/>
    <row r="21520" ht="12.75" hidden="1" customHeight="1"/>
    <row r="21521" ht="12.75" hidden="1" customHeight="1"/>
    <row r="21522" ht="12.75" hidden="1" customHeight="1"/>
    <row r="21523" ht="12.75" hidden="1" customHeight="1"/>
    <row r="21524" ht="12.75" hidden="1" customHeight="1"/>
    <row r="21525" ht="12.75" hidden="1" customHeight="1"/>
    <row r="21526" ht="12.75" hidden="1" customHeight="1"/>
    <row r="21527" ht="12.75" hidden="1" customHeight="1"/>
    <row r="21528" ht="12.75" hidden="1" customHeight="1"/>
    <row r="21529" ht="12.75" hidden="1" customHeight="1"/>
    <row r="21530" ht="12.75" hidden="1" customHeight="1"/>
    <row r="21531" ht="12.75" hidden="1" customHeight="1"/>
    <row r="21532" ht="12.75" hidden="1" customHeight="1"/>
    <row r="21533" ht="12.75" hidden="1" customHeight="1"/>
    <row r="21534" ht="12.75" hidden="1" customHeight="1"/>
    <row r="21535" ht="12.75" hidden="1" customHeight="1"/>
    <row r="21536" ht="12.75" hidden="1" customHeight="1"/>
    <row r="21537" ht="12.75" hidden="1" customHeight="1"/>
    <row r="21538" ht="12.75" hidden="1" customHeight="1"/>
    <row r="21539" ht="12.75" hidden="1" customHeight="1"/>
    <row r="21540" ht="12.75" hidden="1" customHeight="1"/>
    <row r="21541" ht="12.75" hidden="1" customHeight="1"/>
    <row r="21542" ht="12.75" hidden="1" customHeight="1"/>
    <row r="21543" ht="12.75" hidden="1" customHeight="1"/>
    <row r="21544" ht="12.75" hidden="1" customHeight="1"/>
    <row r="21545" ht="12.75" hidden="1" customHeight="1"/>
    <row r="21546" ht="12.75" hidden="1" customHeight="1"/>
    <row r="21547" ht="12.75" hidden="1" customHeight="1"/>
    <row r="21548" ht="12.75" hidden="1" customHeight="1"/>
    <row r="21549" ht="12.75" hidden="1" customHeight="1"/>
    <row r="21550" ht="12.75" hidden="1" customHeight="1"/>
    <row r="21551" ht="12.75" hidden="1" customHeight="1"/>
    <row r="21552" ht="12.75" hidden="1" customHeight="1"/>
    <row r="21553" ht="12.75" hidden="1" customHeight="1"/>
    <row r="21554" ht="12.75" hidden="1" customHeight="1"/>
    <row r="21555" ht="12.75" hidden="1" customHeight="1"/>
    <row r="21556" ht="12.75" hidden="1" customHeight="1"/>
    <row r="21557" ht="12.75" hidden="1" customHeight="1"/>
    <row r="21558" ht="12.75" hidden="1" customHeight="1"/>
    <row r="21559" ht="12.75" hidden="1" customHeight="1"/>
    <row r="21560" ht="12.75" hidden="1" customHeight="1"/>
    <row r="21561" ht="12.75" hidden="1" customHeight="1"/>
    <row r="21562" ht="12.75" hidden="1" customHeight="1"/>
    <row r="21563" ht="12.75" hidden="1" customHeight="1"/>
    <row r="21564" ht="12.75" hidden="1" customHeight="1"/>
    <row r="21565" ht="12.75" hidden="1" customHeight="1"/>
    <row r="21566" ht="12.75" hidden="1" customHeight="1"/>
    <row r="21567" ht="12.75" hidden="1" customHeight="1"/>
    <row r="21568" ht="12.75" hidden="1" customHeight="1"/>
    <row r="21569" ht="12.75" hidden="1" customHeight="1"/>
    <row r="21570" ht="12.75" hidden="1" customHeight="1"/>
    <row r="21571" ht="12.75" hidden="1" customHeight="1"/>
    <row r="21572" ht="12.75" hidden="1" customHeight="1"/>
    <row r="21573" ht="12.75" hidden="1" customHeight="1"/>
    <row r="21574" ht="12.75" hidden="1" customHeight="1"/>
    <row r="21575" ht="12.75" hidden="1" customHeight="1"/>
    <row r="21576" ht="12.75" hidden="1" customHeight="1"/>
    <row r="21577" ht="12.75" hidden="1" customHeight="1"/>
    <row r="21578" ht="12.75" hidden="1" customHeight="1"/>
    <row r="21579" ht="12.75" hidden="1" customHeight="1"/>
    <row r="21580" ht="12.75" hidden="1" customHeight="1"/>
    <row r="21581" ht="12.75" hidden="1" customHeight="1"/>
    <row r="21582" ht="12.75" hidden="1" customHeight="1"/>
    <row r="21583" ht="12.75" hidden="1" customHeight="1"/>
    <row r="21584" ht="12.75" hidden="1" customHeight="1"/>
    <row r="21585" ht="12.75" hidden="1" customHeight="1"/>
    <row r="21586" ht="12.75" hidden="1" customHeight="1"/>
    <row r="21587" ht="12.75" hidden="1" customHeight="1"/>
    <row r="21588" ht="12.75" hidden="1" customHeight="1"/>
    <row r="21589" ht="12.75" hidden="1" customHeight="1"/>
    <row r="21590" ht="12.75" hidden="1" customHeight="1"/>
    <row r="21591" ht="12.75" hidden="1" customHeight="1"/>
    <row r="21592" ht="12.75" hidden="1" customHeight="1"/>
    <row r="21593" ht="12.75" hidden="1" customHeight="1"/>
    <row r="21594" ht="12.75" hidden="1" customHeight="1"/>
    <row r="21595" ht="12.75" hidden="1" customHeight="1"/>
    <row r="21596" ht="12.75" hidden="1" customHeight="1"/>
    <row r="21597" ht="12.75" hidden="1" customHeight="1"/>
    <row r="21598" ht="12.75" hidden="1" customHeight="1"/>
    <row r="21599" ht="12.75" hidden="1" customHeight="1"/>
    <row r="21600" ht="12.75" hidden="1" customHeight="1"/>
    <row r="21601" ht="12.75" hidden="1" customHeight="1"/>
    <row r="21602" ht="12.75" hidden="1" customHeight="1"/>
    <row r="21603" ht="12.75" hidden="1" customHeight="1"/>
    <row r="21604" ht="12.75" hidden="1" customHeight="1"/>
    <row r="21605" ht="12.75" hidden="1" customHeight="1"/>
    <row r="21606" ht="12.75" hidden="1" customHeight="1"/>
    <row r="21607" ht="12.75" hidden="1" customHeight="1"/>
    <row r="21608" ht="12.75" hidden="1" customHeight="1"/>
    <row r="21609" ht="12.75" hidden="1" customHeight="1"/>
    <row r="21610" ht="12.75" hidden="1" customHeight="1"/>
    <row r="21611" ht="12.75" hidden="1" customHeight="1"/>
    <row r="21612" ht="12.75" hidden="1" customHeight="1"/>
    <row r="21613" ht="12.75" hidden="1" customHeight="1"/>
    <row r="21614" ht="12.75" hidden="1" customHeight="1"/>
    <row r="21615" ht="12.75" hidden="1" customHeight="1"/>
    <row r="21616" ht="12.75" hidden="1" customHeight="1"/>
    <row r="21617" ht="12.75" hidden="1" customHeight="1"/>
    <row r="21618" ht="12.75" hidden="1" customHeight="1"/>
    <row r="21619" ht="12.75" hidden="1" customHeight="1"/>
    <row r="21620" ht="12.75" hidden="1" customHeight="1"/>
    <row r="21621" ht="12.75" hidden="1" customHeight="1"/>
    <row r="21622" ht="12.75" hidden="1" customHeight="1"/>
    <row r="21623" ht="12.75" hidden="1" customHeight="1"/>
    <row r="21624" ht="12.75" hidden="1" customHeight="1"/>
    <row r="21625" ht="12.75" hidden="1" customHeight="1"/>
    <row r="21626" ht="12.75" hidden="1" customHeight="1"/>
    <row r="21627" ht="12.75" hidden="1" customHeight="1"/>
    <row r="21628" ht="12.75" hidden="1" customHeight="1"/>
    <row r="21629" ht="12.75" hidden="1" customHeight="1"/>
    <row r="21630" ht="12.75" hidden="1" customHeight="1"/>
    <row r="21631" ht="12.75" hidden="1" customHeight="1"/>
    <row r="21632" ht="12.75" hidden="1" customHeight="1"/>
    <row r="21633" ht="12.75" hidden="1" customHeight="1"/>
    <row r="21634" ht="12.75" hidden="1" customHeight="1"/>
    <row r="21635" ht="12.75" hidden="1" customHeight="1"/>
    <row r="21636" ht="12.75" hidden="1" customHeight="1"/>
    <row r="21637" ht="12.75" hidden="1" customHeight="1"/>
    <row r="21638" ht="12.75" hidden="1" customHeight="1"/>
    <row r="21639" ht="12.75" hidden="1" customHeight="1"/>
    <row r="21640" ht="12.75" hidden="1" customHeight="1"/>
    <row r="21641" ht="12.75" hidden="1" customHeight="1"/>
    <row r="21642" ht="12.75" hidden="1" customHeight="1"/>
    <row r="21643" ht="12.75" hidden="1" customHeight="1"/>
    <row r="21644" ht="12.75" hidden="1" customHeight="1"/>
    <row r="21645" ht="12.75" hidden="1" customHeight="1"/>
    <row r="21646" ht="12.75" hidden="1" customHeight="1"/>
    <row r="21647" ht="12.75" hidden="1" customHeight="1"/>
    <row r="21648" ht="12.75" hidden="1" customHeight="1"/>
    <row r="21649" ht="12.75" hidden="1" customHeight="1"/>
    <row r="21650" ht="12.75" hidden="1" customHeight="1"/>
    <row r="21651" ht="12.75" hidden="1" customHeight="1"/>
    <row r="21652" ht="12.75" hidden="1" customHeight="1"/>
    <row r="21653" ht="12.75" hidden="1" customHeight="1"/>
    <row r="21654" ht="12.75" hidden="1" customHeight="1"/>
    <row r="21655" ht="12.75" hidden="1" customHeight="1"/>
    <row r="21656" ht="12.75" hidden="1" customHeight="1"/>
    <row r="21657" ht="12.75" hidden="1" customHeight="1"/>
    <row r="21658" ht="12.75" hidden="1" customHeight="1"/>
    <row r="21659" ht="12.75" hidden="1" customHeight="1"/>
    <row r="21660" ht="12.75" hidden="1" customHeight="1"/>
    <row r="21661" ht="12.75" hidden="1" customHeight="1"/>
    <row r="21662" ht="12.75" hidden="1" customHeight="1"/>
    <row r="21663" ht="12.75" hidden="1" customHeight="1"/>
    <row r="21664" ht="12.75" hidden="1" customHeight="1"/>
    <row r="21665" ht="12.75" hidden="1" customHeight="1"/>
    <row r="21666" ht="12.75" hidden="1" customHeight="1"/>
    <row r="21667" ht="12.75" hidden="1" customHeight="1"/>
    <row r="21668" ht="12.75" hidden="1" customHeight="1"/>
    <row r="21669" ht="12.75" hidden="1" customHeight="1"/>
    <row r="21670" ht="12.75" hidden="1" customHeight="1"/>
    <row r="21671" ht="12.75" hidden="1" customHeight="1"/>
    <row r="21672" ht="12.75" hidden="1" customHeight="1"/>
    <row r="21673" ht="12.75" hidden="1" customHeight="1"/>
    <row r="21674" ht="12.75" hidden="1" customHeight="1"/>
    <row r="21675" ht="12.75" hidden="1" customHeight="1"/>
    <row r="21676" ht="12.75" hidden="1" customHeight="1"/>
    <row r="21677" ht="12.75" hidden="1" customHeight="1"/>
    <row r="21678" ht="12.75" hidden="1" customHeight="1"/>
    <row r="21679" ht="12.75" hidden="1" customHeight="1"/>
    <row r="21680" ht="12.75" hidden="1" customHeight="1"/>
    <row r="21681" ht="12.75" hidden="1" customHeight="1"/>
    <row r="21682" ht="12.75" hidden="1" customHeight="1"/>
    <row r="21683" ht="12.75" hidden="1" customHeight="1"/>
    <row r="21684" ht="12.75" hidden="1" customHeight="1"/>
    <row r="21685" ht="12.75" hidden="1" customHeight="1"/>
    <row r="21686" ht="12.75" hidden="1" customHeight="1"/>
    <row r="21687" ht="12.75" hidden="1" customHeight="1"/>
    <row r="21688" ht="12.75" hidden="1" customHeight="1"/>
    <row r="21689" ht="12.75" hidden="1" customHeight="1"/>
    <row r="21690" ht="12.75" hidden="1" customHeight="1"/>
    <row r="21691" ht="12.75" hidden="1" customHeight="1"/>
    <row r="21692" ht="12.75" hidden="1" customHeight="1"/>
    <row r="21693" ht="12.75" hidden="1" customHeight="1"/>
    <row r="21694" ht="12.75" hidden="1" customHeight="1"/>
    <row r="21695" ht="12.75" hidden="1" customHeight="1"/>
    <row r="21696" ht="12.75" hidden="1" customHeight="1"/>
    <row r="21697" ht="12.75" hidden="1" customHeight="1"/>
    <row r="21698" ht="12.75" hidden="1" customHeight="1"/>
    <row r="21699" ht="12.75" hidden="1" customHeight="1"/>
    <row r="21700" ht="12.75" hidden="1" customHeight="1"/>
    <row r="21701" ht="12.75" hidden="1" customHeight="1"/>
    <row r="21702" ht="12.75" hidden="1" customHeight="1"/>
    <row r="21703" ht="12.75" hidden="1" customHeight="1"/>
    <row r="21704" ht="12.75" hidden="1" customHeight="1"/>
    <row r="21705" ht="12.75" hidden="1" customHeight="1"/>
    <row r="21706" ht="12.75" hidden="1" customHeight="1"/>
    <row r="21707" ht="12.75" hidden="1" customHeight="1"/>
    <row r="21708" ht="12.75" hidden="1" customHeight="1"/>
    <row r="21709" ht="12.75" hidden="1" customHeight="1"/>
    <row r="21710" ht="12.75" hidden="1" customHeight="1"/>
    <row r="21711" ht="12.75" hidden="1" customHeight="1"/>
    <row r="21712" ht="12.75" hidden="1" customHeight="1"/>
    <row r="21713" ht="12.75" hidden="1" customHeight="1"/>
    <row r="21714" ht="12.75" hidden="1" customHeight="1"/>
    <row r="21715" ht="12.75" hidden="1" customHeight="1"/>
    <row r="21716" ht="12.75" hidden="1" customHeight="1"/>
    <row r="21717" ht="12.75" hidden="1" customHeight="1"/>
    <row r="21718" ht="12.75" hidden="1" customHeight="1"/>
    <row r="21719" ht="12.75" hidden="1" customHeight="1"/>
    <row r="21720" ht="12.75" hidden="1" customHeight="1"/>
    <row r="21721" ht="12.75" hidden="1" customHeight="1"/>
    <row r="21722" ht="12.75" hidden="1" customHeight="1"/>
    <row r="21723" ht="12.75" hidden="1" customHeight="1"/>
    <row r="21724" ht="12.75" hidden="1" customHeight="1"/>
    <row r="21725" ht="12.75" hidden="1" customHeight="1"/>
    <row r="21726" ht="12.75" hidden="1" customHeight="1"/>
    <row r="21727" ht="12.75" hidden="1" customHeight="1"/>
    <row r="21728" ht="12.75" hidden="1" customHeight="1"/>
    <row r="21729" ht="12.75" hidden="1" customHeight="1"/>
    <row r="21730" ht="12.75" hidden="1" customHeight="1"/>
    <row r="21731" ht="12.75" hidden="1" customHeight="1"/>
    <row r="21732" ht="12.75" hidden="1" customHeight="1"/>
    <row r="21733" ht="12.75" hidden="1" customHeight="1"/>
    <row r="21734" ht="12.75" hidden="1" customHeight="1"/>
    <row r="21735" ht="12.75" hidden="1" customHeight="1"/>
    <row r="21736" ht="12.75" hidden="1" customHeight="1"/>
    <row r="21737" ht="12.75" hidden="1" customHeight="1"/>
    <row r="21738" ht="12.75" hidden="1" customHeight="1"/>
    <row r="21739" ht="12.75" hidden="1" customHeight="1"/>
    <row r="21740" ht="12.75" hidden="1" customHeight="1"/>
    <row r="21741" ht="12.75" hidden="1" customHeight="1"/>
    <row r="21742" ht="12.75" hidden="1" customHeight="1"/>
    <row r="21743" ht="12.75" hidden="1" customHeight="1"/>
    <row r="21744" ht="12.75" hidden="1" customHeight="1"/>
    <row r="21745" ht="12.75" hidden="1" customHeight="1"/>
    <row r="21746" ht="12.75" hidden="1" customHeight="1"/>
    <row r="21747" ht="12.75" hidden="1" customHeight="1"/>
    <row r="21748" ht="12.75" hidden="1" customHeight="1"/>
    <row r="21749" ht="12.75" hidden="1" customHeight="1"/>
    <row r="21750" ht="12.75" hidden="1" customHeight="1"/>
    <row r="21751" ht="12.75" hidden="1" customHeight="1"/>
    <row r="21752" ht="12.75" hidden="1" customHeight="1"/>
    <row r="21753" ht="12.75" hidden="1" customHeight="1"/>
    <row r="21754" ht="12.75" hidden="1" customHeight="1"/>
    <row r="21755" ht="12.75" hidden="1" customHeight="1"/>
    <row r="21756" ht="12.75" hidden="1" customHeight="1"/>
    <row r="21757" ht="12.75" hidden="1" customHeight="1"/>
    <row r="21758" ht="12.75" hidden="1" customHeight="1"/>
    <row r="21759" ht="12.75" hidden="1" customHeight="1"/>
    <row r="21760" ht="12.75" hidden="1" customHeight="1"/>
    <row r="21761" ht="12.75" hidden="1" customHeight="1"/>
    <row r="21762" ht="12.75" hidden="1" customHeight="1"/>
    <row r="21763" ht="12.75" hidden="1" customHeight="1"/>
    <row r="21764" ht="12.75" hidden="1" customHeight="1"/>
    <row r="21765" ht="12.75" hidden="1" customHeight="1"/>
    <row r="21766" ht="12.75" hidden="1" customHeight="1"/>
    <row r="21767" ht="12.75" hidden="1" customHeight="1"/>
    <row r="21768" ht="12.75" hidden="1" customHeight="1"/>
    <row r="21769" ht="12.75" hidden="1" customHeight="1"/>
    <row r="21770" ht="12.75" hidden="1" customHeight="1"/>
    <row r="21771" ht="12.75" hidden="1" customHeight="1"/>
    <row r="21772" ht="12.75" hidden="1" customHeight="1"/>
    <row r="21773" ht="12.75" hidden="1" customHeight="1"/>
    <row r="21774" ht="12.75" hidden="1" customHeight="1"/>
    <row r="21775" ht="12.75" hidden="1" customHeight="1"/>
    <row r="21776" ht="12.75" hidden="1" customHeight="1"/>
    <row r="21777" ht="12.75" hidden="1" customHeight="1"/>
    <row r="21778" ht="12.75" hidden="1" customHeight="1"/>
    <row r="21779" ht="12.75" hidden="1" customHeight="1"/>
    <row r="21780" ht="12.75" hidden="1" customHeight="1"/>
    <row r="21781" ht="12.75" hidden="1" customHeight="1"/>
    <row r="21782" ht="12.75" hidden="1" customHeight="1"/>
    <row r="21783" ht="12.75" hidden="1" customHeight="1"/>
    <row r="21784" ht="12.75" hidden="1" customHeight="1"/>
    <row r="21785" ht="12.75" hidden="1" customHeight="1"/>
    <row r="21786" ht="12.75" hidden="1" customHeight="1"/>
    <row r="21787" ht="12.75" hidden="1" customHeight="1"/>
    <row r="21788" ht="12.75" hidden="1" customHeight="1"/>
    <row r="21789" ht="12.75" hidden="1" customHeight="1"/>
    <row r="21790" ht="12.75" hidden="1" customHeight="1"/>
    <row r="21791" ht="12.75" hidden="1" customHeight="1"/>
    <row r="21792" ht="12.75" hidden="1" customHeight="1"/>
    <row r="21793" ht="12.75" hidden="1" customHeight="1"/>
    <row r="21794" ht="12.75" hidden="1" customHeight="1"/>
    <row r="21795" ht="12.75" hidden="1" customHeight="1"/>
    <row r="21796" ht="12.75" hidden="1" customHeight="1"/>
    <row r="21797" ht="12.75" hidden="1" customHeight="1"/>
    <row r="21798" ht="12.75" hidden="1" customHeight="1"/>
    <row r="21799" ht="12.75" hidden="1" customHeight="1"/>
    <row r="21800" ht="12.75" hidden="1" customHeight="1"/>
    <row r="21801" ht="12.75" hidden="1" customHeight="1"/>
    <row r="21802" ht="12.75" hidden="1" customHeight="1"/>
    <row r="21803" ht="12.75" hidden="1" customHeight="1"/>
    <row r="21804" ht="12.75" hidden="1" customHeight="1"/>
    <row r="21805" ht="12.75" hidden="1" customHeight="1"/>
    <row r="21806" ht="12.75" hidden="1" customHeight="1"/>
    <row r="21807" ht="12.75" hidden="1" customHeight="1"/>
    <row r="21808" ht="12.75" hidden="1" customHeight="1"/>
    <row r="21809" ht="12.75" hidden="1" customHeight="1"/>
    <row r="21810" ht="12.75" hidden="1" customHeight="1"/>
    <row r="21811" ht="12.75" hidden="1" customHeight="1"/>
    <row r="21812" ht="12.75" hidden="1" customHeight="1"/>
    <row r="21813" ht="12.75" hidden="1" customHeight="1"/>
    <row r="21814" ht="12.75" hidden="1" customHeight="1"/>
    <row r="21815" ht="12.75" hidden="1" customHeight="1"/>
    <row r="21816" ht="12.75" hidden="1" customHeight="1"/>
    <row r="21817" ht="12.75" hidden="1" customHeight="1"/>
    <row r="21818" ht="12.75" hidden="1" customHeight="1"/>
    <row r="21819" ht="12.75" hidden="1" customHeight="1"/>
    <row r="21820" ht="12.75" hidden="1" customHeight="1"/>
    <row r="21821" ht="12.75" hidden="1" customHeight="1"/>
    <row r="21822" ht="12.75" hidden="1" customHeight="1"/>
    <row r="21823" ht="12.75" hidden="1" customHeight="1"/>
    <row r="21824" ht="12.75" hidden="1" customHeight="1"/>
    <row r="21825" ht="12.75" hidden="1" customHeight="1"/>
    <row r="21826" ht="12.75" hidden="1" customHeight="1"/>
    <row r="21827" ht="12.75" hidden="1" customHeight="1"/>
    <row r="21828" ht="12.75" hidden="1" customHeight="1"/>
    <row r="21829" ht="12.75" hidden="1" customHeight="1"/>
    <row r="21830" ht="12.75" hidden="1" customHeight="1"/>
    <row r="21831" ht="12.75" hidden="1" customHeight="1"/>
    <row r="21832" ht="12.75" hidden="1" customHeight="1"/>
    <row r="21833" ht="12.75" hidden="1" customHeight="1"/>
    <row r="21834" ht="12.75" hidden="1" customHeight="1"/>
    <row r="21835" ht="12.75" hidden="1" customHeight="1"/>
    <row r="21836" ht="12.75" hidden="1" customHeight="1"/>
    <row r="21837" ht="12.75" hidden="1" customHeight="1"/>
    <row r="21838" ht="12.75" hidden="1" customHeight="1"/>
    <row r="21839" ht="12.75" hidden="1" customHeight="1"/>
    <row r="21840" ht="12.75" hidden="1" customHeight="1"/>
    <row r="21841" ht="12.75" hidden="1" customHeight="1"/>
    <row r="21842" ht="12.75" hidden="1" customHeight="1"/>
    <row r="21843" ht="12.75" hidden="1" customHeight="1"/>
    <row r="21844" ht="12.75" hidden="1" customHeight="1"/>
    <row r="21845" ht="12.75" hidden="1" customHeight="1"/>
    <row r="21846" ht="12.75" hidden="1" customHeight="1"/>
    <row r="21847" ht="12.75" hidden="1" customHeight="1"/>
    <row r="21848" ht="12.75" hidden="1" customHeight="1"/>
    <row r="21849" ht="12.75" hidden="1" customHeight="1"/>
    <row r="21850" ht="12.75" hidden="1" customHeight="1"/>
    <row r="21851" ht="12.75" hidden="1" customHeight="1"/>
    <row r="21852" ht="12.75" hidden="1" customHeight="1"/>
    <row r="21853" ht="12.75" hidden="1" customHeight="1"/>
    <row r="21854" ht="12.75" hidden="1" customHeight="1"/>
    <row r="21855" ht="12.75" hidden="1" customHeight="1"/>
    <row r="21856" ht="12.75" hidden="1" customHeight="1"/>
    <row r="21857" ht="12.75" hidden="1" customHeight="1"/>
    <row r="21858" ht="12.75" hidden="1" customHeight="1"/>
    <row r="21859" ht="12.75" hidden="1" customHeight="1"/>
    <row r="21860" ht="12.75" hidden="1" customHeight="1"/>
    <row r="21861" ht="12.75" hidden="1" customHeight="1"/>
    <row r="21862" ht="12.75" hidden="1" customHeight="1"/>
    <row r="21863" ht="12.75" hidden="1" customHeight="1"/>
    <row r="21864" ht="12.75" hidden="1" customHeight="1"/>
    <row r="21865" ht="12.75" hidden="1" customHeight="1"/>
    <row r="21866" ht="12.75" hidden="1" customHeight="1"/>
    <row r="21867" ht="12.75" hidden="1" customHeight="1"/>
    <row r="21868" ht="12.75" hidden="1" customHeight="1"/>
    <row r="21869" ht="12.75" hidden="1" customHeight="1"/>
    <row r="21870" ht="12.75" hidden="1" customHeight="1"/>
    <row r="21871" ht="12.75" hidden="1" customHeight="1"/>
    <row r="21872" ht="12.75" hidden="1" customHeight="1"/>
    <row r="21873" ht="12.75" hidden="1" customHeight="1"/>
    <row r="21874" ht="12.75" hidden="1" customHeight="1"/>
    <row r="21875" ht="12.75" hidden="1" customHeight="1"/>
    <row r="21876" ht="12.75" hidden="1" customHeight="1"/>
    <row r="21877" ht="12.75" hidden="1" customHeight="1"/>
    <row r="21878" ht="12.75" hidden="1" customHeight="1"/>
    <row r="21879" ht="12.75" hidden="1" customHeight="1"/>
    <row r="21880" ht="12.75" hidden="1" customHeight="1"/>
    <row r="21881" ht="12.75" hidden="1" customHeight="1"/>
    <row r="21882" ht="12.75" hidden="1" customHeight="1"/>
    <row r="21883" ht="12.75" hidden="1" customHeight="1"/>
    <row r="21884" ht="12.75" hidden="1" customHeight="1"/>
    <row r="21885" ht="12.75" hidden="1" customHeight="1"/>
    <row r="21886" ht="12.75" hidden="1" customHeight="1"/>
    <row r="21887" ht="12.75" hidden="1" customHeight="1"/>
    <row r="21888" ht="12.75" hidden="1" customHeight="1"/>
    <row r="21889" ht="12.75" hidden="1" customHeight="1"/>
    <row r="21890" ht="12.75" hidden="1" customHeight="1"/>
    <row r="21891" ht="12.75" hidden="1" customHeight="1"/>
    <row r="21892" ht="12.75" hidden="1" customHeight="1"/>
    <row r="21893" ht="12.75" hidden="1" customHeight="1"/>
    <row r="21894" ht="12.75" hidden="1" customHeight="1"/>
    <row r="21895" ht="12.75" hidden="1" customHeight="1"/>
    <row r="21896" ht="12.75" hidden="1" customHeight="1"/>
    <row r="21897" ht="12.75" hidden="1" customHeight="1"/>
    <row r="21898" ht="12.75" hidden="1" customHeight="1"/>
    <row r="21899" ht="12.75" hidden="1" customHeight="1"/>
    <row r="21900" ht="12.75" hidden="1" customHeight="1"/>
    <row r="21901" ht="12.75" hidden="1" customHeight="1"/>
    <row r="21902" ht="12.75" hidden="1" customHeight="1"/>
    <row r="21903" ht="12.75" hidden="1" customHeight="1"/>
    <row r="21904" ht="12.75" hidden="1" customHeight="1"/>
    <row r="21905" ht="12.75" hidden="1" customHeight="1"/>
    <row r="21906" ht="12.75" hidden="1" customHeight="1"/>
    <row r="21907" ht="12.75" hidden="1" customHeight="1"/>
    <row r="21908" ht="12.75" hidden="1" customHeight="1"/>
    <row r="21909" ht="12.75" hidden="1" customHeight="1"/>
    <row r="21910" ht="12.75" hidden="1" customHeight="1"/>
    <row r="21911" ht="12.75" hidden="1" customHeight="1"/>
    <row r="21912" ht="12.75" hidden="1" customHeight="1"/>
    <row r="21913" ht="12.75" hidden="1" customHeight="1"/>
    <row r="21914" ht="12.75" hidden="1" customHeight="1"/>
    <row r="21915" ht="12.75" hidden="1" customHeight="1"/>
    <row r="21916" ht="12.75" hidden="1" customHeight="1"/>
    <row r="21917" ht="12.75" hidden="1" customHeight="1"/>
    <row r="21918" ht="12.75" hidden="1" customHeight="1"/>
    <row r="21919" ht="12.75" hidden="1" customHeight="1"/>
    <row r="21920" ht="12.75" hidden="1" customHeight="1"/>
    <row r="21921" ht="12.75" hidden="1" customHeight="1"/>
    <row r="21922" ht="12.75" hidden="1" customHeight="1"/>
    <row r="21923" ht="12.75" hidden="1" customHeight="1"/>
    <row r="21924" ht="12.75" hidden="1" customHeight="1"/>
    <row r="21925" ht="12.75" hidden="1" customHeight="1"/>
    <row r="21926" ht="12.75" hidden="1" customHeight="1"/>
    <row r="21927" ht="12.75" hidden="1" customHeight="1"/>
    <row r="21928" ht="12.75" hidden="1" customHeight="1"/>
    <row r="21929" ht="12.75" hidden="1" customHeight="1"/>
    <row r="21930" ht="12.75" hidden="1" customHeight="1"/>
    <row r="21931" ht="12.75" hidden="1" customHeight="1"/>
    <row r="21932" ht="12.75" hidden="1" customHeight="1"/>
    <row r="21933" ht="12.75" hidden="1" customHeight="1"/>
    <row r="21934" ht="12.75" hidden="1" customHeight="1"/>
    <row r="21935" ht="12.75" hidden="1" customHeight="1"/>
    <row r="21936" ht="12.75" hidden="1" customHeight="1"/>
    <row r="21937" ht="12.75" hidden="1" customHeight="1"/>
    <row r="21938" ht="12.75" hidden="1" customHeight="1"/>
    <row r="21939" ht="12.75" hidden="1" customHeight="1"/>
    <row r="21940" ht="12.75" hidden="1" customHeight="1"/>
    <row r="21941" ht="12.75" hidden="1" customHeight="1"/>
    <row r="21942" ht="12.75" hidden="1" customHeight="1"/>
    <row r="21943" ht="12.75" hidden="1" customHeight="1"/>
    <row r="21944" ht="12.75" hidden="1" customHeight="1"/>
    <row r="21945" ht="12.75" hidden="1" customHeight="1"/>
    <row r="21946" ht="12.75" hidden="1" customHeight="1"/>
    <row r="21947" ht="12.75" hidden="1" customHeight="1"/>
    <row r="21948" ht="12.75" hidden="1" customHeight="1"/>
    <row r="21949" ht="12.75" hidden="1" customHeight="1"/>
    <row r="21950" ht="12.75" hidden="1" customHeight="1"/>
    <row r="21951" ht="12.75" hidden="1" customHeight="1"/>
    <row r="21952" ht="12.75" hidden="1" customHeight="1"/>
    <row r="21953" ht="12.75" hidden="1" customHeight="1"/>
    <row r="21954" ht="12.75" hidden="1" customHeight="1"/>
    <row r="21955" ht="12.75" hidden="1" customHeight="1"/>
    <row r="21956" ht="12.75" hidden="1" customHeight="1"/>
    <row r="21957" ht="12.75" hidden="1" customHeight="1"/>
    <row r="21958" ht="12.75" hidden="1" customHeight="1"/>
    <row r="21959" ht="12.75" hidden="1" customHeight="1"/>
    <row r="21960" ht="12.75" hidden="1" customHeight="1"/>
    <row r="21961" ht="12.75" hidden="1" customHeight="1"/>
    <row r="21962" ht="12.75" hidden="1" customHeight="1"/>
    <row r="21963" ht="12.75" hidden="1" customHeight="1"/>
    <row r="21964" ht="12.75" hidden="1" customHeight="1"/>
    <row r="21965" ht="12.75" hidden="1" customHeight="1"/>
    <row r="21966" ht="12.75" hidden="1" customHeight="1"/>
    <row r="21967" ht="12.75" hidden="1" customHeight="1"/>
    <row r="21968" ht="12.75" hidden="1" customHeight="1"/>
    <row r="21969" ht="12.75" hidden="1" customHeight="1"/>
    <row r="21970" ht="12.75" hidden="1" customHeight="1"/>
    <row r="21971" ht="12.75" hidden="1" customHeight="1"/>
    <row r="21972" ht="12.75" hidden="1" customHeight="1"/>
    <row r="21973" ht="12.75" hidden="1" customHeight="1"/>
    <row r="21974" ht="12.75" hidden="1" customHeight="1"/>
    <row r="21975" ht="12.75" hidden="1" customHeight="1"/>
    <row r="21976" ht="12.75" hidden="1" customHeight="1"/>
    <row r="21977" ht="12.75" hidden="1" customHeight="1"/>
    <row r="21978" ht="12.75" hidden="1" customHeight="1"/>
    <row r="21979" ht="12.75" hidden="1" customHeight="1"/>
    <row r="21980" ht="12.75" hidden="1" customHeight="1"/>
    <row r="21981" ht="12.75" hidden="1" customHeight="1"/>
    <row r="21982" ht="12.75" hidden="1" customHeight="1"/>
    <row r="21983" ht="12.75" hidden="1" customHeight="1"/>
    <row r="21984" ht="12.75" hidden="1" customHeight="1"/>
    <row r="21985" ht="12.75" hidden="1" customHeight="1"/>
    <row r="21986" ht="12.75" hidden="1" customHeight="1"/>
    <row r="21987" ht="12.75" hidden="1" customHeight="1"/>
    <row r="21988" ht="12.75" hidden="1" customHeight="1"/>
    <row r="21989" ht="12.75" hidden="1" customHeight="1"/>
    <row r="21990" ht="12.75" hidden="1" customHeight="1"/>
    <row r="21991" ht="12.75" hidden="1" customHeight="1"/>
    <row r="21992" ht="12.75" hidden="1" customHeight="1"/>
    <row r="21993" ht="12.75" hidden="1" customHeight="1"/>
    <row r="21994" ht="12.75" hidden="1" customHeight="1"/>
    <row r="21995" ht="12.75" hidden="1" customHeight="1"/>
    <row r="21996" ht="12.75" hidden="1" customHeight="1"/>
    <row r="21997" ht="12.75" hidden="1" customHeight="1"/>
    <row r="21998" ht="12.75" hidden="1" customHeight="1"/>
    <row r="21999" ht="12.75" hidden="1" customHeight="1"/>
    <row r="22000" ht="12.75" hidden="1" customHeight="1"/>
    <row r="22001" ht="12.75" hidden="1" customHeight="1"/>
    <row r="22002" ht="12.75" hidden="1" customHeight="1"/>
    <row r="22003" ht="12.75" hidden="1" customHeight="1"/>
    <row r="22004" ht="12.75" hidden="1" customHeight="1"/>
    <row r="22005" ht="12.75" hidden="1" customHeight="1"/>
    <row r="22006" ht="12.75" hidden="1" customHeight="1"/>
    <row r="22007" ht="12.75" hidden="1" customHeight="1"/>
    <row r="22008" ht="12.75" hidden="1" customHeight="1"/>
    <row r="22009" ht="12.75" hidden="1" customHeight="1"/>
    <row r="22010" ht="12.75" hidden="1" customHeight="1"/>
    <row r="22011" ht="12.75" hidden="1" customHeight="1"/>
    <row r="22012" ht="12.75" hidden="1" customHeight="1"/>
    <row r="22013" ht="12.75" hidden="1" customHeight="1"/>
    <row r="22014" ht="12.75" hidden="1" customHeight="1"/>
    <row r="22015" ht="12.75" hidden="1" customHeight="1"/>
    <row r="22016" ht="12.75" hidden="1" customHeight="1"/>
    <row r="22017" ht="12.75" hidden="1" customHeight="1"/>
    <row r="22018" ht="12.75" hidden="1" customHeight="1"/>
    <row r="22019" ht="12.75" hidden="1" customHeight="1"/>
    <row r="22020" ht="12.75" hidden="1" customHeight="1"/>
    <row r="22021" ht="12.75" hidden="1" customHeight="1"/>
    <row r="22022" ht="12.75" hidden="1" customHeight="1"/>
    <row r="22023" ht="12.75" hidden="1" customHeight="1"/>
    <row r="22024" ht="12.75" hidden="1" customHeight="1"/>
    <row r="22025" ht="12.75" hidden="1" customHeight="1"/>
    <row r="22026" ht="12.75" hidden="1" customHeight="1"/>
    <row r="22027" ht="12.75" hidden="1" customHeight="1"/>
    <row r="22028" ht="12.75" hidden="1" customHeight="1"/>
    <row r="22029" ht="12.75" hidden="1" customHeight="1"/>
    <row r="22030" ht="12.75" hidden="1" customHeight="1"/>
    <row r="22031" ht="12.75" hidden="1" customHeight="1"/>
    <row r="22032" ht="12.75" hidden="1" customHeight="1"/>
    <row r="22033" ht="12.75" hidden="1" customHeight="1"/>
    <row r="22034" ht="12.75" hidden="1" customHeight="1"/>
    <row r="22035" ht="12.75" hidden="1" customHeight="1"/>
    <row r="22036" ht="12.75" hidden="1" customHeight="1"/>
    <row r="22037" ht="12.75" hidden="1" customHeight="1"/>
    <row r="22038" ht="12.75" hidden="1" customHeight="1"/>
    <row r="22039" ht="12.75" hidden="1" customHeight="1"/>
    <row r="22040" ht="12.75" hidden="1" customHeight="1"/>
    <row r="22041" ht="12.75" hidden="1" customHeight="1"/>
    <row r="22042" ht="12.75" hidden="1" customHeight="1"/>
    <row r="22043" ht="12.75" hidden="1" customHeight="1"/>
    <row r="22044" ht="12.75" hidden="1" customHeight="1"/>
    <row r="22045" ht="12.75" hidden="1" customHeight="1"/>
    <row r="22046" ht="12.75" hidden="1" customHeight="1"/>
    <row r="22047" ht="12.75" hidden="1" customHeight="1"/>
    <row r="22048" ht="12.75" hidden="1" customHeight="1"/>
    <row r="22049" ht="12.75" hidden="1" customHeight="1"/>
    <row r="22050" ht="12.75" hidden="1" customHeight="1"/>
    <row r="22051" ht="12.75" hidden="1" customHeight="1"/>
    <row r="22052" ht="12.75" hidden="1" customHeight="1"/>
    <row r="22053" ht="12.75" hidden="1" customHeight="1"/>
    <row r="22054" ht="12.75" hidden="1" customHeight="1"/>
    <row r="22055" ht="12.75" hidden="1" customHeight="1"/>
    <row r="22056" ht="12.75" hidden="1" customHeight="1"/>
    <row r="22057" ht="12.75" hidden="1" customHeight="1"/>
    <row r="22058" ht="12.75" hidden="1" customHeight="1"/>
    <row r="22059" ht="12.75" hidden="1" customHeight="1"/>
    <row r="22060" ht="12.75" hidden="1" customHeight="1"/>
    <row r="22061" ht="12.75" hidden="1" customHeight="1"/>
    <row r="22062" ht="12.75" hidden="1" customHeight="1"/>
    <row r="22063" ht="12.75" hidden="1" customHeight="1"/>
    <row r="22064" ht="12.75" hidden="1" customHeight="1"/>
    <row r="22065" ht="12.75" hidden="1" customHeight="1"/>
    <row r="22066" ht="12.75" hidden="1" customHeight="1"/>
    <row r="22067" ht="12.75" hidden="1" customHeight="1"/>
    <row r="22068" ht="12.75" hidden="1" customHeight="1"/>
    <row r="22069" ht="12.75" hidden="1" customHeight="1"/>
    <row r="22070" ht="12.75" hidden="1" customHeight="1"/>
    <row r="22071" ht="12.75" hidden="1" customHeight="1"/>
    <row r="22072" ht="12.75" hidden="1" customHeight="1"/>
    <row r="22073" ht="12.75" hidden="1" customHeight="1"/>
    <row r="22074" ht="12.75" hidden="1" customHeight="1"/>
    <row r="22075" ht="12.75" hidden="1" customHeight="1"/>
    <row r="22076" ht="12.75" hidden="1" customHeight="1"/>
    <row r="22077" ht="12.75" hidden="1" customHeight="1"/>
    <row r="22078" ht="12.75" hidden="1" customHeight="1"/>
    <row r="22079" ht="12.75" hidden="1" customHeight="1"/>
    <row r="22080" ht="12.75" hidden="1" customHeight="1"/>
    <row r="22081" ht="12.75" hidden="1" customHeight="1"/>
    <row r="22082" ht="12.75" hidden="1" customHeight="1"/>
    <row r="22083" ht="12.75" hidden="1" customHeight="1"/>
    <row r="22084" ht="12.75" hidden="1" customHeight="1"/>
    <row r="22085" ht="12.75" hidden="1" customHeight="1"/>
    <row r="22086" ht="12.75" hidden="1" customHeight="1"/>
    <row r="22087" ht="12.75" hidden="1" customHeight="1"/>
    <row r="22088" ht="12.75" hidden="1" customHeight="1"/>
    <row r="22089" ht="12.75" hidden="1" customHeight="1"/>
    <row r="22090" ht="12.75" hidden="1" customHeight="1"/>
    <row r="22091" ht="12.75" hidden="1" customHeight="1"/>
    <row r="22092" ht="12.75" hidden="1" customHeight="1"/>
    <row r="22093" ht="12.75" hidden="1" customHeight="1"/>
    <row r="22094" ht="12.75" hidden="1" customHeight="1"/>
    <row r="22095" ht="12.75" hidden="1" customHeight="1"/>
    <row r="22096" ht="12.75" hidden="1" customHeight="1"/>
    <row r="22097" ht="12.75" hidden="1" customHeight="1"/>
    <row r="22098" ht="12.75" hidden="1" customHeight="1"/>
    <row r="22099" ht="12.75" hidden="1" customHeight="1"/>
    <row r="22100" ht="12.75" hidden="1" customHeight="1"/>
    <row r="22101" ht="12.75" hidden="1" customHeight="1"/>
    <row r="22102" ht="12.75" hidden="1" customHeight="1"/>
    <row r="22103" ht="12.75" hidden="1" customHeight="1"/>
    <row r="22104" ht="12.75" hidden="1" customHeight="1"/>
    <row r="22105" ht="12.75" hidden="1" customHeight="1"/>
    <row r="22106" ht="12.75" hidden="1" customHeight="1"/>
    <row r="22107" ht="12.75" hidden="1" customHeight="1"/>
    <row r="22108" ht="12.75" hidden="1" customHeight="1"/>
    <row r="22109" ht="12.75" hidden="1" customHeight="1"/>
    <row r="22110" ht="12.75" hidden="1" customHeight="1"/>
    <row r="22111" ht="12.75" hidden="1" customHeight="1"/>
    <row r="22112" ht="12.75" hidden="1" customHeight="1"/>
    <row r="22113" ht="12.75" hidden="1" customHeight="1"/>
    <row r="22114" ht="12.75" hidden="1" customHeight="1"/>
    <row r="22115" ht="12.75" hidden="1" customHeight="1"/>
    <row r="22116" ht="12.75" hidden="1" customHeight="1"/>
    <row r="22117" ht="12.75" hidden="1" customHeight="1"/>
    <row r="22118" ht="12.75" hidden="1" customHeight="1"/>
    <row r="22119" ht="12.75" hidden="1" customHeight="1"/>
    <row r="22120" ht="12.75" hidden="1" customHeight="1"/>
    <row r="22121" ht="12.75" hidden="1" customHeight="1"/>
    <row r="22122" ht="12.75" hidden="1" customHeight="1"/>
    <row r="22123" ht="12.75" hidden="1" customHeight="1"/>
    <row r="22124" ht="12.75" hidden="1" customHeight="1"/>
    <row r="22125" ht="12.75" hidden="1" customHeight="1"/>
    <row r="22126" ht="12.75" hidden="1" customHeight="1"/>
    <row r="22127" ht="12.75" hidden="1" customHeight="1"/>
    <row r="22128" ht="12.75" hidden="1" customHeight="1"/>
    <row r="22129" ht="12.75" hidden="1" customHeight="1"/>
    <row r="22130" ht="12.75" hidden="1" customHeight="1"/>
    <row r="22131" ht="12.75" hidden="1" customHeight="1"/>
    <row r="22132" ht="12.75" hidden="1" customHeight="1"/>
    <row r="22133" ht="12.75" hidden="1" customHeight="1"/>
    <row r="22134" ht="12.75" hidden="1" customHeight="1"/>
    <row r="22135" ht="12.75" hidden="1" customHeight="1"/>
    <row r="22136" ht="12.75" hidden="1" customHeight="1"/>
    <row r="22137" ht="12.75" hidden="1" customHeight="1"/>
    <row r="22138" ht="12.75" hidden="1" customHeight="1"/>
    <row r="22139" ht="12.75" hidden="1" customHeight="1"/>
    <row r="22140" ht="12.75" hidden="1" customHeight="1"/>
    <row r="22141" ht="12.75" hidden="1" customHeight="1"/>
    <row r="22142" ht="12.75" hidden="1" customHeight="1"/>
    <row r="22143" ht="12.75" hidden="1" customHeight="1"/>
    <row r="22144" ht="12.75" hidden="1" customHeight="1"/>
    <row r="22145" ht="12.75" hidden="1" customHeight="1"/>
    <row r="22146" ht="12.75" hidden="1" customHeight="1"/>
    <row r="22147" ht="12.75" hidden="1" customHeight="1"/>
    <row r="22148" ht="12.75" hidden="1" customHeight="1"/>
    <row r="22149" ht="12.75" hidden="1" customHeight="1"/>
    <row r="22150" ht="12.75" hidden="1" customHeight="1"/>
    <row r="22151" ht="12.75" hidden="1" customHeight="1"/>
    <row r="22152" ht="12.75" hidden="1" customHeight="1"/>
    <row r="22153" ht="12.75" hidden="1" customHeight="1"/>
    <row r="22154" ht="12.75" hidden="1" customHeight="1"/>
    <row r="22155" ht="12.75" hidden="1" customHeight="1"/>
    <row r="22156" ht="12.75" hidden="1" customHeight="1"/>
    <row r="22157" ht="12.75" hidden="1" customHeight="1"/>
    <row r="22158" ht="12.75" hidden="1" customHeight="1"/>
    <row r="22159" ht="12.75" hidden="1" customHeight="1"/>
    <row r="22160" ht="12.75" hidden="1" customHeight="1"/>
    <row r="22161" ht="12.75" hidden="1" customHeight="1"/>
    <row r="22162" ht="12.75" hidden="1" customHeight="1"/>
    <row r="22163" ht="12.75" hidden="1" customHeight="1"/>
    <row r="22164" ht="12.75" hidden="1" customHeight="1"/>
    <row r="22165" ht="12.75" hidden="1" customHeight="1"/>
    <row r="22166" ht="12.75" hidden="1" customHeight="1"/>
    <row r="22167" ht="12.75" hidden="1" customHeight="1"/>
    <row r="22168" ht="12.75" hidden="1" customHeight="1"/>
    <row r="22169" ht="12.75" hidden="1" customHeight="1"/>
    <row r="22170" ht="12.75" hidden="1" customHeight="1"/>
    <row r="22171" ht="12.75" hidden="1" customHeight="1"/>
    <row r="22172" ht="12.75" hidden="1" customHeight="1"/>
    <row r="22173" ht="12.75" hidden="1" customHeight="1"/>
    <row r="22174" ht="12.75" hidden="1" customHeight="1"/>
    <row r="22175" ht="12.75" hidden="1" customHeight="1"/>
    <row r="22176" ht="12.75" hidden="1" customHeight="1"/>
    <row r="22177" ht="12.75" hidden="1" customHeight="1"/>
    <row r="22178" ht="12.75" hidden="1" customHeight="1"/>
    <row r="22179" ht="12.75" hidden="1" customHeight="1"/>
    <row r="22180" ht="12.75" hidden="1" customHeight="1"/>
    <row r="22181" ht="12.75" hidden="1" customHeight="1"/>
    <row r="22182" ht="12.75" hidden="1" customHeight="1"/>
    <row r="22183" ht="12.75" hidden="1" customHeight="1"/>
    <row r="22184" ht="12.75" hidden="1" customHeight="1"/>
    <row r="22185" ht="12.75" hidden="1" customHeight="1"/>
    <row r="22186" ht="12.75" hidden="1" customHeight="1"/>
    <row r="22187" ht="12.75" hidden="1" customHeight="1"/>
    <row r="22188" ht="12.75" hidden="1" customHeight="1"/>
    <row r="22189" ht="12.75" hidden="1" customHeight="1"/>
    <row r="22190" ht="12.75" hidden="1" customHeight="1"/>
    <row r="22191" ht="12.75" hidden="1" customHeight="1"/>
    <row r="22192" ht="12.75" hidden="1" customHeight="1"/>
    <row r="22193" ht="12.75" hidden="1" customHeight="1"/>
    <row r="22194" ht="12.75" hidden="1" customHeight="1"/>
    <row r="22195" ht="12.75" hidden="1" customHeight="1"/>
    <row r="22196" ht="12.75" hidden="1" customHeight="1"/>
    <row r="22197" ht="12.75" hidden="1" customHeight="1"/>
    <row r="22198" ht="12.75" hidden="1" customHeight="1"/>
    <row r="22199" ht="12.75" hidden="1" customHeight="1"/>
    <row r="22200" ht="12.75" hidden="1" customHeight="1"/>
    <row r="22201" ht="12.75" hidden="1" customHeight="1"/>
    <row r="22202" ht="12.75" hidden="1" customHeight="1"/>
    <row r="22203" ht="12.75" hidden="1" customHeight="1"/>
    <row r="22204" ht="12.75" hidden="1" customHeight="1"/>
    <row r="22205" ht="12.75" hidden="1" customHeight="1"/>
    <row r="22206" ht="12.75" hidden="1" customHeight="1"/>
    <row r="22207" ht="12.75" hidden="1" customHeight="1"/>
    <row r="22208" ht="12.75" hidden="1" customHeight="1"/>
    <row r="22209" ht="12.75" hidden="1" customHeight="1"/>
    <row r="22210" ht="12.75" hidden="1" customHeight="1"/>
    <row r="22211" ht="12.75" hidden="1" customHeight="1"/>
    <row r="22212" ht="12.75" hidden="1" customHeight="1"/>
    <row r="22213" ht="12.75" hidden="1" customHeight="1"/>
    <row r="22214" ht="12.75" hidden="1" customHeight="1"/>
    <row r="22215" ht="12.75" hidden="1" customHeight="1"/>
    <row r="22216" ht="12.75" hidden="1" customHeight="1"/>
    <row r="22217" ht="12.75" hidden="1" customHeight="1"/>
    <row r="22218" ht="12.75" hidden="1" customHeight="1"/>
    <row r="22219" ht="12.75" hidden="1" customHeight="1"/>
    <row r="22220" ht="12.75" hidden="1" customHeight="1"/>
    <row r="22221" ht="12.75" hidden="1" customHeight="1"/>
    <row r="22222" ht="12.75" hidden="1" customHeight="1"/>
    <row r="22223" ht="12.75" hidden="1" customHeight="1"/>
    <row r="22224" ht="12.75" hidden="1" customHeight="1"/>
    <row r="22225" ht="12.75" hidden="1" customHeight="1"/>
    <row r="22226" ht="12.75" hidden="1" customHeight="1"/>
    <row r="22227" ht="12.75" hidden="1" customHeight="1"/>
    <row r="22228" ht="12.75" hidden="1" customHeight="1"/>
    <row r="22229" ht="12.75" hidden="1" customHeight="1"/>
    <row r="22230" ht="12.75" hidden="1" customHeight="1"/>
    <row r="22231" ht="12.75" hidden="1" customHeight="1"/>
    <row r="22232" ht="12.75" hidden="1" customHeight="1"/>
    <row r="22233" ht="12.75" hidden="1" customHeight="1"/>
    <row r="22234" ht="12.75" hidden="1" customHeight="1"/>
    <row r="22235" ht="12.75" hidden="1" customHeight="1"/>
    <row r="22236" ht="12.75" hidden="1" customHeight="1"/>
    <row r="22237" ht="12.75" hidden="1" customHeight="1"/>
    <row r="22238" ht="12.75" hidden="1" customHeight="1"/>
    <row r="22239" ht="12.75" hidden="1" customHeight="1"/>
    <row r="22240" ht="12.75" hidden="1" customHeight="1"/>
    <row r="22241" ht="12.75" hidden="1" customHeight="1"/>
    <row r="22242" ht="12.75" hidden="1" customHeight="1"/>
    <row r="22243" ht="12.75" hidden="1" customHeight="1"/>
    <row r="22244" ht="12.75" hidden="1" customHeight="1"/>
    <row r="22245" ht="12.75" hidden="1" customHeight="1"/>
    <row r="22246" ht="12.75" hidden="1" customHeight="1"/>
    <row r="22247" ht="12.75" hidden="1" customHeight="1"/>
    <row r="22248" ht="12.75" hidden="1" customHeight="1"/>
    <row r="22249" ht="12.75" hidden="1" customHeight="1"/>
    <row r="22250" ht="12.75" hidden="1" customHeight="1"/>
    <row r="22251" ht="12.75" hidden="1" customHeight="1"/>
    <row r="22252" ht="12.75" hidden="1" customHeight="1"/>
    <row r="22253" ht="12.75" hidden="1" customHeight="1"/>
    <row r="22254" ht="12.75" hidden="1" customHeight="1"/>
    <row r="22255" ht="12.75" hidden="1" customHeight="1"/>
    <row r="22256" ht="12.75" hidden="1" customHeight="1"/>
    <row r="22257" ht="12.75" hidden="1" customHeight="1"/>
    <row r="22258" ht="12.75" hidden="1" customHeight="1"/>
    <row r="22259" ht="12.75" hidden="1" customHeight="1"/>
    <row r="22260" ht="12.75" hidden="1" customHeight="1"/>
    <row r="22261" ht="12.75" hidden="1" customHeight="1"/>
    <row r="22262" ht="12.75" hidden="1" customHeight="1"/>
    <row r="22263" ht="12.75" hidden="1" customHeight="1"/>
    <row r="22264" ht="12.75" hidden="1" customHeight="1"/>
    <row r="22265" ht="12.75" hidden="1" customHeight="1"/>
    <row r="22266" ht="12.75" hidden="1" customHeight="1"/>
    <row r="22267" ht="12.75" hidden="1" customHeight="1"/>
    <row r="22268" ht="12.75" hidden="1" customHeight="1"/>
    <row r="22269" ht="12.75" hidden="1" customHeight="1"/>
    <row r="22270" ht="12.75" hidden="1" customHeight="1"/>
    <row r="22271" ht="12.75" hidden="1" customHeight="1"/>
    <row r="22272" ht="12.75" hidden="1" customHeight="1"/>
    <row r="22273" ht="12.75" hidden="1" customHeight="1"/>
    <row r="22274" ht="12.75" hidden="1" customHeight="1"/>
    <row r="22275" ht="12.75" hidden="1" customHeight="1"/>
    <row r="22276" ht="12.75" hidden="1" customHeight="1"/>
    <row r="22277" ht="12.75" hidden="1" customHeight="1"/>
    <row r="22278" ht="12.75" hidden="1" customHeight="1"/>
    <row r="22279" ht="12.75" hidden="1" customHeight="1"/>
    <row r="22280" ht="12.75" hidden="1" customHeight="1"/>
    <row r="22281" ht="12.75" hidden="1" customHeight="1"/>
    <row r="22282" ht="12.75" hidden="1" customHeight="1"/>
    <row r="22283" ht="12.75" hidden="1" customHeight="1"/>
    <row r="22284" ht="12.75" hidden="1" customHeight="1"/>
    <row r="22285" ht="12.75" hidden="1" customHeight="1"/>
    <row r="22286" ht="12.75" hidden="1" customHeight="1"/>
    <row r="22287" ht="12.75" hidden="1" customHeight="1"/>
    <row r="22288" ht="12.75" hidden="1" customHeight="1"/>
    <row r="22289" ht="12.75" hidden="1" customHeight="1"/>
    <row r="22290" ht="12.75" hidden="1" customHeight="1"/>
    <row r="22291" ht="12.75" hidden="1" customHeight="1"/>
    <row r="22292" ht="12.75" hidden="1" customHeight="1"/>
    <row r="22293" ht="12.75" hidden="1" customHeight="1"/>
    <row r="22294" ht="12.75" hidden="1" customHeight="1"/>
    <row r="22295" ht="12.75" hidden="1" customHeight="1"/>
    <row r="22296" ht="12.75" hidden="1" customHeight="1"/>
    <row r="22297" ht="12.75" hidden="1" customHeight="1"/>
    <row r="22298" ht="12.75" hidden="1" customHeight="1"/>
    <row r="22299" ht="12.75" hidden="1" customHeight="1"/>
    <row r="22300" ht="12.75" hidden="1" customHeight="1"/>
    <row r="22301" ht="12.75" hidden="1" customHeight="1"/>
    <row r="22302" ht="12.75" hidden="1" customHeight="1"/>
    <row r="22303" ht="12.75" hidden="1" customHeight="1"/>
    <row r="22304" ht="12.75" hidden="1" customHeight="1"/>
    <row r="22305" ht="12.75" hidden="1" customHeight="1"/>
    <row r="22306" ht="12.75" hidden="1" customHeight="1"/>
    <row r="22307" ht="12.75" hidden="1" customHeight="1"/>
    <row r="22308" ht="12.75" hidden="1" customHeight="1"/>
    <row r="22309" ht="12.75" hidden="1" customHeight="1"/>
    <row r="22310" ht="12.75" hidden="1" customHeight="1"/>
    <row r="22311" ht="12.75" hidden="1" customHeight="1"/>
    <row r="22312" ht="12.75" hidden="1" customHeight="1"/>
    <row r="22313" ht="12.75" hidden="1" customHeight="1"/>
    <row r="22314" ht="12.75" hidden="1" customHeight="1"/>
    <row r="22315" ht="12.75" hidden="1" customHeight="1"/>
    <row r="22316" ht="12.75" hidden="1" customHeight="1"/>
    <row r="22317" ht="12.75" hidden="1" customHeight="1"/>
    <row r="22318" ht="12.75" hidden="1" customHeight="1"/>
    <row r="22319" ht="12.75" hidden="1" customHeight="1"/>
    <row r="22320" ht="12.75" hidden="1" customHeight="1"/>
    <row r="22321" ht="12.75" hidden="1" customHeight="1"/>
    <row r="22322" ht="12.75" hidden="1" customHeight="1"/>
    <row r="22323" ht="12.75" hidden="1" customHeight="1"/>
    <row r="22324" ht="12.75" hidden="1" customHeight="1"/>
    <row r="22325" ht="12.75" hidden="1" customHeight="1"/>
    <row r="22326" ht="12.75" hidden="1" customHeight="1"/>
    <row r="22327" ht="12.75" hidden="1" customHeight="1"/>
    <row r="22328" ht="12.75" hidden="1" customHeight="1"/>
    <row r="22329" ht="12.75" hidden="1" customHeight="1"/>
    <row r="22330" ht="12.75" hidden="1" customHeight="1"/>
    <row r="22331" ht="12.75" hidden="1" customHeight="1"/>
    <row r="22332" ht="12.75" hidden="1" customHeight="1"/>
    <row r="22333" ht="12.75" hidden="1" customHeight="1"/>
    <row r="22334" ht="12.75" hidden="1" customHeight="1"/>
    <row r="22335" ht="12.75" hidden="1" customHeight="1"/>
    <row r="22336" ht="12.75" hidden="1" customHeight="1"/>
    <row r="22337" ht="12.75" hidden="1" customHeight="1"/>
    <row r="22338" ht="12.75" hidden="1" customHeight="1"/>
    <row r="22339" ht="12.75" hidden="1" customHeight="1"/>
    <row r="22340" ht="12.75" hidden="1" customHeight="1"/>
    <row r="22341" ht="12.75" hidden="1" customHeight="1"/>
    <row r="22342" ht="12.75" hidden="1" customHeight="1"/>
    <row r="22343" ht="12.75" hidden="1" customHeight="1"/>
    <row r="22344" ht="12.75" hidden="1" customHeight="1"/>
    <row r="22345" ht="12.75" hidden="1" customHeight="1"/>
    <row r="22346" ht="12.75" hidden="1" customHeight="1"/>
    <row r="22347" ht="12.75" hidden="1" customHeight="1"/>
    <row r="22348" ht="12.75" hidden="1" customHeight="1"/>
    <row r="22349" ht="12.75" hidden="1" customHeight="1"/>
    <row r="22350" ht="12.75" hidden="1" customHeight="1"/>
    <row r="22351" ht="12.75" hidden="1" customHeight="1"/>
    <row r="22352" ht="12.75" hidden="1" customHeight="1"/>
    <row r="22353" ht="12.75" hidden="1" customHeight="1"/>
    <row r="22354" ht="12.75" hidden="1" customHeight="1"/>
    <row r="22355" ht="12.75" hidden="1" customHeight="1"/>
    <row r="22356" ht="12.75" hidden="1" customHeight="1"/>
    <row r="22357" ht="12.75" hidden="1" customHeight="1"/>
    <row r="22358" ht="12.75" hidden="1" customHeight="1"/>
    <row r="22359" ht="12.75" hidden="1" customHeight="1"/>
    <row r="22360" ht="12.75" hidden="1" customHeight="1"/>
    <row r="22361" ht="12.75" hidden="1" customHeight="1"/>
    <row r="22362" ht="12.75" hidden="1" customHeight="1"/>
    <row r="22363" ht="12.75" hidden="1" customHeight="1"/>
    <row r="22364" ht="12.75" hidden="1" customHeight="1"/>
    <row r="22365" ht="12.75" hidden="1" customHeight="1"/>
    <row r="22366" ht="12.75" hidden="1" customHeight="1"/>
    <row r="22367" ht="12.75" hidden="1" customHeight="1"/>
    <row r="22368" ht="12.75" hidden="1" customHeight="1"/>
    <row r="22369" ht="12.75" hidden="1" customHeight="1"/>
    <row r="22370" ht="12.75" hidden="1" customHeight="1"/>
    <row r="22371" ht="12.75" hidden="1" customHeight="1"/>
    <row r="22372" ht="12.75" hidden="1" customHeight="1"/>
    <row r="22373" ht="12.75" hidden="1" customHeight="1"/>
    <row r="22374" ht="12.75" hidden="1" customHeight="1"/>
    <row r="22375" ht="12.75" hidden="1" customHeight="1"/>
    <row r="22376" ht="12.75" hidden="1" customHeight="1"/>
    <row r="22377" ht="12.75" hidden="1" customHeight="1"/>
    <row r="22378" ht="12.75" hidden="1" customHeight="1"/>
    <row r="22379" ht="12.75" hidden="1" customHeight="1"/>
    <row r="22380" ht="12.75" hidden="1" customHeight="1"/>
    <row r="22381" ht="12.75" hidden="1" customHeight="1"/>
    <row r="22382" ht="12.75" hidden="1" customHeight="1"/>
    <row r="22383" ht="12.75" hidden="1" customHeight="1"/>
    <row r="22384" ht="12.75" hidden="1" customHeight="1"/>
    <row r="22385" ht="12.75" hidden="1" customHeight="1"/>
    <row r="22386" ht="12.75" hidden="1" customHeight="1"/>
    <row r="22387" ht="12.75" hidden="1" customHeight="1"/>
    <row r="22388" ht="12.75" hidden="1" customHeight="1"/>
    <row r="22389" ht="12.75" hidden="1" customHeight="1"/>
    <row r="22390" ht="12.75" hidden="1" customHeight="1"/>
    <row r="22391" ht="12.75" hidden="1" customHeight="1"/>
    <row r="22392" ht="12.75" hidden="1" customHeight="1"/>
    <row r="22393" ht="12.75" hidden="1" customHeight="1"/>
    <row r="22394" ht="12.75" hidden="1" customHeight="1"/>
    <row r="22395" ht="12.75" hidden="1" customHeight="1"/>
    <row r="22396" ht="12.75" hidden="1" customHeight="1"/>
    <row r="22397" ht="12.75" hidden="1" customHeight="1"/>
    <row r="22398" ht="12.75" hidden="1" customHeight="1"/>
    <row r="22399" ht="12.75" hidden="1" customHeight="1"/>
    <row r="22400" ht="12.75" hidden="1" customHeight="1"/>
    <row r="22401" ht="12.75" hidden="1" customHeight="1"/>
    <row r="22402" ht="12.75" hidden="1" customHeight="1"/>
    <row r="22403" ht="12.75" hidden="1" customHeight="1"/>
    <row r="22404" ht="12.75" hidden="1" customHeight="1"/>
    <row r="22405" ht="12.75" hidden="1" customHeight="1"/>
    <row r="22406" ht="12.75" hidden="1" customHeight="1"/>
    <row r="22407" ht="12.75" hidden="1" customHeight="1"/>
    <row r="22408" ht="12.75" hidden="1" customHeight="1"/>
    <row r="22409" ht="12.75" hidden="1" customHeight="1"/>
    <row r="22410" ht="12.75" hidden="1" customHeight="1"/>
    <row r="22411" ht="12.75" hidden="1" customHeight="1"/>
    <row r="22412" ht="12.75" hidden="1" customHeight="1"/>
    <row r="22413" ht="12.75" hidden="1" customHeight="1"/>
    <row r="22414" ht="12.75" hidden="1" customHeight="1"/>
    <row r="22415" ht="12.75" hidden="1" customHeight="1"/>
    <row r="22416" ht="12.75" hidden="1" customHeight="1"/>
    <row r="22417" ht="12.75" hidden="1" customHeight="1"/>
    <row r="22418" ht="12.75" hidden="1" customHeight="1"/>
    <row r="22419" ht="12.75" hidden="1" customHeight="1"/>
    <row r="22420" ht="12.75" hidden="1" customHeight="1"/>
    <row r="22421" ht="12.75" hidden="1" customHeight="1"/>
    <row r="22422" ht="12.75" hidden="1" customHeight="1"/>
    <row r="22423" ht="12.75" hidden="1" customHeight="1"/>
    <row r="22424" ht="12.75" hidden="1" customHeight="1"/>
    <row r="22425" ht="12.75" hidden="1" customHeight="1"/>
    <row r="22426" ht="12.75" hidden="1" customHeight="1"/>
    <row r="22427" ht="12.75" hidden="1" customHeight="1"/>
    <row r="22428" ht="12.75" hidden="1" customHeight="1"/>
    <row r="22429" ht="12.75" hidden="1" customHeight="1"/>
    <row r="22430" ht="12.75" hidden="1" customHeight="1"/>
    <row r="22431" ht="12.75" hidden="1" customHeight="1"/>
    <row r="22432" ht="12.75" hidden="1" customHeight="1"/>
    <row r="22433" ht="12.75" hidden="1" customHeight="1"/>
    <row r="22434" ht="12.75" hidden="1" customHeight="1"/>
    <row r="22435" ht="12.75" hidden="1" customHeight="1"/>
    <row r="22436" ht="12.75" hidden="1" customHeight="1"/>
    <row r="22437" ht="12.75" hidden="1" customHeight="1"/>
    <row r="22438" ht="12.75" hidden="1" customHeight="1"/>
    <row r="22439" ht="12.75" hidden="1" customHeight="1"/>
    <row r="22440" ht="12.75" hidden="1" customHeight="1"/>
    <row r="22441" ht="12.75" hidden="1" customHeight="1"/>
    <row r="22442" ht="12.75" hidden="1" customHeight="1"/>
    <row r="22443" ht="12.75" hidden="1" customHeight="1"/>
    <row r="22444" ht="12.75" hidden="1" customHeight="1"/>
    <row r="22445" ht="12.75" hidden="1" customHeight="1"/>
    <row r="22446" ht="12.75" hidden="1" customHeight="1"/>
    <row r="22447" ht="12.75" hidden="1" customHeight="1"/>
    <row r="22448" ht="12.75" hidden="1" customHeight="1"/>
    <row r="22449" ht="12.75" hidden="1" customHeight="1"/>
    <row r="22450" ht="12.75" hidden="1" customHeight="1"/>
    <row r="22451" ht="12.75" hidden="1" customHeight="1"/>
    <row r="22452" ht="12.75" hidden="1" customHeight="1"/>
    <row r="22453" ht="12.75" hidden="1" customHeight="1"/>
    <row r="22454" ht="12.75" hidden="1" customHeight="1"/>
    <row r="22455" ht="12.75" hidden="1" customHeight="1"/>
    <row r="22456" ht="12.75" hidden="1" customHeight="1"/>
    <row r="22457" ht="12.75" hidden="1" customHeight="1"/>
    <row r="22458" ht="12.75" hidden="1" customHeight="1"/>
    <row r="22459" ht="12.75" hidden="1" customHeight="1"/>
    <row r="22460" ht="12.75" hidden="1" customHeight="1"/>
    <row r="22461" ht="12.75" hidden="1" customHeight="1"/>
    <row r="22462" ht="12.75" hidden="1" customHeight="1"/>
    <row r="22463" ht="12.75" hidden="1" customHeight="1"/>
    <row r="22464" ht="12.75" hidden="1" customHeight="1"/>
    <row r="22465" ht="12.75" hidden="1" customHeight="1"/>
    <row r="22466" ht="12.75" hidden="1" customHeight="1"/>
    <row r="22467" ht="12.75" hidden="1" customHeight="1"/>
    <row r="22468" ht="12.75" hidden="1" customHeight="1"/>
    <row r="22469" ht="12.75" hidden="1" customHeight="1"/>
    <row r="22470" ht="12.75" hidden="1" customHeight="1"/>
    <row r="22471" ht="12.75" hidden="1" customHeight="1"/>
    <row r="22472" ht="12.75" hidden="1" customHeight="1"/>
    <row r="22473" ht="12.75" hidden="1" customHeight="1"/>
    <row r="22474" ht="12.75" hidden="1" customHeight="1"/>
    <row r="22475" ht="12.75" hidden="1" customHeight="1"/>
    <row r="22476" ht="12.75" hidden="1" customHeight="1"/>
    <row r="22477" ht="12.75" hidden="1" customHeight="1"/>
    <row r="22478" ht="12.75" hidden="1" customHeight="1"/>
    <row r="22479" ht="12.75" hidden="1" customHeight="1"/>
    <row r="22480" ht="12.75" hidden="1" customHeight="1"/>
    <row r="22481" ht="12.75" hidden="1" customHeight="1"/>
    <row r="22482" ht="12.75" hidden="1" customHeight="1"/>
    <row r="22483" ht="12.75" hidden="1" customHeight="1"/>
    <row r="22484" ht="12.75" hidden="1" customHeight="1"/>
    <row r="22485" ht="12.75" hidden="1" customHeight="1"/>
    <row r="22486" ht="12.75" hidden="1" customHeight="1"/>
    <row r="22487" ht="12.75" hidden="1" customHeight="1"/>
    <row r="22488" ht="12.75" hidden="1" customHeight="1"/>
    <row r="22489" ht="12.75" hidden="1" customHeight="1"/>
    <row r="22490" ht="12.75" hidden="1" customHeight="1"/>
    <row r="22491" ht="12.75" hidden="1" customHeight="1"/>
    <row r="22492" ht="12.75" hidden="1" customHeight="1"/>
    <row r="22493" ht="12.75" hidden="1" customHeight="1"/>
    <row r="22494" ht="12.75" hidden="1" customHeight="1"/>
    <row r="22495" ht="12.75" hidden="1" customHeight="1"/>
    <row r="22496" ht="12.75" hidden="1" customHeight="1"/>
    <row r="22497" ht="12.75" hidden="1" customHeight="1"/>
    <row r="22498" ht="12.75" hidden="1" customHeight="1"/>
    <row r="22499" ht="12.75" hidden="1" customHeight="1"/>
    <row r="22500" ht="12.75" hidden="1" customHeight="1"/>
    <row r="22501" ht="12.75" hidden="1" customHeight="1"/>
    <row r="22502" ht="12.75" hidden="1" customHeight="1"/>
    <row r="22503" ht="12.75" hidden="1" customHeight="1"/>
    <row r="22504" ht="12.75" hidden="1" customHeight="1"/>
    <row r="22505" ht="12.75" hidden="1" customHeight="1"/>
    <row r="22506" ht="12.75" hidden="1" customHeight="1"/>
    <row r="22507" ht="12.75" hidden="1" customHeight="1"/>
    <row r="22508" ht="12.75" hidden="1" customHeight="1"/>
    <row r="22509" ht="12.75" hidden="1" customHeight="1"/>
    <row r="22510" ht="12.75" hidden="1" customHeight="1"/>
    <row r="22511" ht="12.75" hidden="1" customHeight="1"/>
    <row r="22512" ht="12.75" hidden="1" customHeight="1"/>
    <row r="22513" ht="12.75" hidden="1" customHeight="1"/>
    <row r="22514" ht="12.75" hidden="1" customHeight="1"/>
    <row r="22515" ht="12.75" hidden="1" customHeight="1"/>
    <row r="22516" ht="12.75" hidden="1" customHeight="1"/>
    <row r="22517" ht="12.75" hidden="1" customHeight="1"/>
    <row r="22518" ht="12.75" hidden="1" customHeight="1"/>
    <row r="22519" ht="12.75" hidden="1" customHeight="1"/>
    <row r="22520" ht="12.75" hidden="1" customHeight="1"/>
    <row r="22521" ht="12.75" hidden="1" customHeight="1"/>
    <row r="22522" ht="12.75" hidden="1" customHeight="1"/>
    <row r="22523" ht="12.75" hidden="1" customHeight="1"/>
    <row r="22524" ht="12.75" hidden="1" customHeight="1"/>
    <row r="22525" ht="12.75" hidden="1" customHeight="1"/>
    <row r="22526" ht="12.75" hidden="1" customHeight="1"/>
    <row r="22527" ht="12.75" hidden="1" customHeight="1"/>
    <row r="22528" ht="12.75" hidden="1" customHeight="1"/>
    <row r="22529" ht="12.75" hidden="1" customHeight="1"/>
    <row r="22530" ht="12.75" hidden="1" customHeight="1"/>
    <row r="22531" ht="12.75" hidden="1" customHeight="1"/>
    <row r="22532" ht="12.75" hidden="1" customHeight="1"/>
    <row r="22533" ht="12.75" hidden="1" customHeight="1"/>
    <row r="22534" ht="12.75" hidden="1" customHeight="1"/>
    <row r="22535" ht="12.75" hidden="1" customHeight="1"/>
    <row r="22536" ht="12.75" hidden="1" customHeight="1"/>
    <row r="22537" ht="12.75" hidden="1" customHeight="1"/>
    <row r="22538" ht="12.75" hidden="1" customHeight="1"/>
    <row r="22539" ht="12.75" hidden="1" customHeight="1"/>
    <row r="22540" ht="12.75" hidden="1" customHeight="1"/>
    <row r="22541" ht="12.75" hidden="1" customHeight="1"/>
    <row r="22542" ht="12.75" hidden="1" customHeight="1"/>
    <row r="22543" ht="12.75" hidden="1" customHeight="1"/>
    <row r="22544" ht="12.75" hidden="1" customHeight="1"/>
    <row r="22545" ht="12.75" hidden="1" customHeight="1"/>
    <row r="22546" ht="12.75" hidden="1" customHeight="1"/>
    <row r="22547" ht="12.75" hidden="1" customHeight="1"/>
    <row r="22548" ht="12.75" hidden="1" customHeight="1"/>
    <row r="22549" ht="12.75" hidden="1" customHeight="1"/>
    <row r="22550" ht="12.75" hidden="1" customHeight="1"/>
    <row r="22551" ht="12.75" hidden="1" customHeight="1"/>
    <row r="22552" ht="12.75" hidden="1" customHeight="1"/>
    <row r="22553" ht="12.75" hidden="1" customHeight="1"/>
    <row r="22554" ht="12.75" hidden="1" customHeight="1"/>
    <row r="22555" ht="12.75" hidden="1" customHeight="1"/>
    <row r="22556" ht="12.75" hidden="1" customHeight="1"/>
    <row r="22557" ht="12.75" hidden="1" customHeight="1"/>
    <row r="22558" ht="12.75" hidden="1" customHeight="1"/>
    <row r="22559" ht="12.75" hidden="1" customHeight="1"/>
    <row r="22560" ht="12.75" hidden="1" customHeight="1"/>
    <row r="22561" ht="12.75" hidden="1" customHeight="1"/>
    <row r="22562" ht="12.75" hidden="1" customHeight="1"/>
    <row r="22563" ht="12.75" hidden="1" customHeight="1"/>
    <row r="22564" ht="12.75" hidden="1" customHeight="1"/>
    <row r="22565" ht="12.75" hidden="1" customHeight="1"/>
    <row r="22566" ht="12.75" hidden="1" customHeight="1"/>
    <row r="22567" ht="12.75" hidden="1" customHeight="1"/>
    <row r="22568" ht="12.75" hidden="1" customHeight="1"/>
    <row r="22569" ht="12.75" hidden="1" customHeight="1"/>
    <row r="22570" ht="12.75" hidden="1" customHeight="1"/>
    <row r="22571" ht="12.75" hidden="1" customHeight="1"/>
    <row r="22572" ht="12.75" hidden="1" customHeight="1"/>
    <row r="22573" ht="12.75" hidden="1" customHeight="1"/>
    <row r="22574" ht="12.75" hidden="1" customHeight="1"/>
    <row r="22575" ht="12.75" hidden="1" customHeight="1"/>
    <row r="22576" ht="12.75" hidden="1" customHeight="1"/>
    <row r="22577" ht="12.75" hidden="1" customHeight="1"/>
    <row r="22578" ht="12.75" hidden="1" customHeight="1"/>
    <row r="22579" ht="12.75" hidden="1" customHeight="1"/>
    <row r="22580" ht="12.75" hidden="1" customHeight="1"/>
    <row r="22581" ht="12.75" hidden="1" customHeight="1"/>
    <row r="22582" ht="12.75" hidden="1" customHeight="1"/>
    <row r="22583" ht="12.75" hidden="1" customHeight="1"/>
    <row r="22584" ht="12.75" hidden="1" customHeight="1"/>
    <row r="22585" ht="12.75" hidden="1" customHeight="1"/>
    <row r="22586" ht="12.75" hidden="1" customHeight="1"/>
    <row r="22587" ht="12.75" hidden="1" customHeight="1"/>
    <row r="22588" ht="12.75" hidden="1" customHeight="1"/>
    <row r="22589" ht="12.75" hidden="1" customHeight="1"/>
    <row r="22590" ht="12.75" hidden="1" customHeight="1"/>
    <row r="22591" ht="12.75" hidden="1" customHeight="1"/>
    <row r="22592" ht="12.75" hidden="1" customHeight="1"/>
    <row r="22593" ht="12.75" hidden="1" customHeight="1"/>
    <row r="22594" ht="12.75" hidden="1" customHeight="1"/>
    <row r="22595" ht="12.75" hidden="1" customHeight="1"/>
    <row r="22596" ht="12.75" hidden="1" customHeight="1"/>
    <row r="22597" ht="12.75" hidden="1" customHeight="1"/>
    <row r="22598" ht="12.75" hidden="1" customHeight="1"/>
    <row r="22599" ht="12.75" hidden="1" customHeight="1"/>
    <row r="22600" ht="12.75" hidden="1" customHeight="1"/>
    <row r="22601" ht="12.75" hidden="1" customHeight="1"/>
    <row r="22602" ht="12.75" hidden="1" customHeight="1"/>
    <row r="22603" ht="12.75" hidden="1" customHeight="1"/>
    <row r="22604" ht="12.75" hidden="1" customHeight="1"/>
    <row r="22605" ht="12.75" hidden="1" customHeight="1"/>
    <row r="22606" ht="12.75" hidden="1" customHeight="1"/>
    <row r="22607" ht="12.75" hidden="1" customHeight="1"/>
    <row r="22608" ht="12.75" hidden="1" customHeight="1"/>
    <row r="22609" ht="12.75" hidden="1" customHeight="1"/>
    <row r="22610" ht="12.75" hidden="1" customHeight="1"/>
    <row r="22611" ht="12.75" hidden="1" customHeight="1"/>
    <row r="22612" ht="12.75" hidden="1" customHeight="1"/>
    <row r="22613" ht="12.75" hidden="1" customHeight="1"/>
    <row r="22614" ht="12.75" hidden="1" customHeight="1"/>
    <row r="22615" ht="12.75" hidden="1" customHeight="1"/>
    <row r="22616" ht="12.75" hidden="1" customHeight="1"/>
    <row r="22617" ht="12.75" hidden="1" customHeight="1"/>
    <row r="22618" ht="12.75" hidden="1" customHeight="1"/>
    <row r="22619" ht="12.75" hidden="1" customHeight="1"/>
    <row r="22620" ht="12.75" hidden="1" customHeight="1"/>
    <row r="22621" ht="12.75" hidden="1" customHeight="1"/>
    <row r="22622" ht="12.75" hidden="1" customHeight="1"/>
    <row r="22623" ht="12.75" hidden="1" customHeight="1"/>
    <row r="22624" ht="12.75" hidden="1" customHeight="1"/>
    <row r="22625" ht="12.75" hidden="1" customHeight="1"/>
    <row r="22626" ht="12.75" hidden="1" customHeight="1"/>
    <row r="22627" ht="12.75" hidden="1" customHeight="1"/>
    <row r="22628" ht="12.75" hidden="1" customHeight="1"/>
    <row r="22629" ht="12.75" hidden="1" customHeight="1"/>
    <row r="22630" ht="12.75" hidden="1" customHeight="1"/>
    <row r="22631" ht="12.75" hidden="1" customHeight="1"/>
    <row r="22632" ht="12.75" hidden="1" customHeight="1"/>
    <row r="22633" ht="12.75" hidden="1" customHeight="1"/>
    <row r="22634" ht="12.75" hidden="1" customHeight="1"/>
    <row r="22635" ht="12.75" hidden="1" customHeight="1"/>
    <row r="22636" ht="12.75" hidden="1" customHeight="1"/>
    <row r="22637" ht="12.75" hidden="1" customHeight="1"/>
    <row r="22638" ht="12.75" hidden="1" customHeight="1"/>
    <row r="22639" ht="12.75" hidden="1" customHeight="1"/>
    <row r="22640" ht="12.75" hidden="1" customHeight="1"/>
    <row r="22641" ht="12.75" hidden="1" customHeight="1"/>
    <row r="22642" ht="12.75" hidden="1" customHeight="1"/>
    <row r="22643" ht="12.75" hidden="1" customHeight="1"/>
    <row r="22644" ht="12.75" hidden="1" customHeight="1"/>
    <row r="22645" ht="12.75" hidden="1" customHeight="1"/>
    <row r="22646" ht="12.75" hidden="1" customHeight="1"/>
    <row r="22647" ht="12.75" hidden="1" customHeight="1"/>
    <row r="22648" ht="12.75" hidden="1" customHeight="1"/>
    <row r="22649" ht="12.75" hidden="1" customHeight="1"/>
    <row r="22650" ht="12.75" hidden="1" customHeight="1"/>
    <row r="22651" ht="12.75" hidden="1" customHeight="1"/>
    <row r="22652" ht="12.75" hidden="1" customHeight="1"/>
    <row r="22653" ht="12.75" hidden="1" customHeight="1"/>
    <row r="22654" ht="12.75" hidden="1" customHeight="1"/>
    <row r="22655" ht="12.75" hidden="1" customHeight="1"/>
    <row r="22656" ht="12.75" hidden="1" customHeight="1"/>
    <row r="22657" ht="12.75" hidden="1" customHeight="1"/>
    <row r="22658" ht="12.75" hidden="1" customHeight="1"/>
    <row r="22659" ht="12.75" hidden="1" customHeight="1"/>
    <row r="22660" ht="12.75" hidden="1" customHeight="1"/>
    <row r="22661" ht="12.75" hidden="1" customHeight="1"/>
    <row r="22662" ht="12.75" hidden="1" customHeight="1"/>
    <row r="22663" ht="12.75" hidden="1" customHeight="1"/>
    <row r="22664" ht="12.75" hidden="1" customHeight="1"/>
    <row r="22665" ht="12.75" hidden="1" customHeight="1"/>
    <row r="22666" ht="12.75" hidden="1" customHeight="1"/>
    <row r="22667" ht="12.75" hidden="1" customHeight="1"/>
    <row r="22668" ht="12.75" hidden="1" customHeight="1"/>
    <row r="22669" ht="12.75" hidden="1" customHeight="1"/>
    <row r="22670" ht="12.75" hidden="1" customHeight="1"/>
    <row r="22671" ht="12.75" hidden="1" customHeight="1"/>
    <row r="22672" ht="12.75" hidden="1" customHeight="1"/>
    <row r="22673" ht="12.75" hidden="1" customHeight="1"/>
    <row r="22674" ht="12.75" hidden="1" customHeight="1"/>
    <row r="22675" ht="12.75" hidden="1" customHeight="1"/>
    <row r="22676" ht="12.75" hidden="1" customHeight="1"/>
    <row r="22677" ht="12.75" hidden="1" customHeight="1"/>
    <row r="22678" ht="12.75" hidden="1" customHeight="1"/>
    <row r="22679" ht="12.75" hidden="1" customHeight="1"/>
    <row r="22680" ht="12.75" hidden="1" customHeight="1"/>
    <row r="22681" ht="12.75" hidden="1" customHeight="1"/>
    <row r="22682" ht="12.75" hidden="1" customHeight="1"/>
    <row r="22683" ht="12.75" hidden="1" customHeight="1"/>
    <row r="22684" ht="12.75" hidden="1" customHeight="1"/>
    <row r="22685" ht="12.75" hidden="1" customHeight="1"/>
    <row r="22686" ht="12.75" hidden="1" customHeight="1"/>
    <row r="22687" ht="12.75" hidden="1" customHeight="1"/>
    <row r="22688" ht="12.75" hidden="1" customHeight="1"/>
    <row r="22689" ht="12.75" hidden="1" customHeight="1"/>
    <row r="22690" ht="12.75" hidden="1" customHeight="1"/>
    <row r="22691" ht="12.75" hidden="1" customHeight="1"/>
    <row r="22692" ht="12.75" hidden="1" customHeight="1"/>
    <row r="22693" ht="12.75" hidden="1" customHeight="1"/>
    <row r="22694" ht="12.75" hidden="1" customHeight="1"/>
    <row r="22695" ht="12.75" hidden="1" customHeight="1"/>
    <row r="22696" ht="12.75" hidden="1" customHeight="1"/>
    <row r="22697" ht="12.75" hidden="1" customHeight="1"/>
    <row r="22698" ht="12.75" hidden="1" customHeight="1"/>
    <row r="22699" ht="12.75" hidden="1" customHeight="1"/>
    <row r="22700" ht="12.75" hidden="1" customHeight="1"/>
    <row r="22701" ht="12.75" hidden="1" customHeight="1"/>
    <row r="22702" ht="12.75" hidden="1" customHeight="1"/>
    <row r="22703" ht="12.75" hidden="1" customHeight="1"/>
    <row r="22704" ht="12.75" hidden="1" customHeight="1"/>
    <row r="22705" ht="12.75" hidden="1" customHeight="1"/>
    <row r="22706" ht="12.75" hidden="1" customHeight="1"/>
    <row r="22707" ht="12.75" hidden="1" customHeight="1"/>
    <row r="22708" ht="12.75" hidden="1" customHeight="1"/>
    <row r="22709" ht="12.75" hidden="1" customHeight="1"/>
    <row r="22710" ht="12.75" hidden="1" customHeight="1"/>
    <row r="22711" ht="12.75" hidden="1" customHeight="1"/>
    <row r="22712" ht="12.75" hidden="1" customHeight="1"/>
    <row r="22713" ht="12.75" hidden="1" customHeight="1"/>
    <row r="22714" ht="12.75" hidden="1" customHeight="1"/>
    <row r="22715" ht="12.75" hidden="1" customHeight="1"/>
    <row r="22716" ht="12.75" hidden="1" customHeight="1"/>
    <row r="22717" ht="12.75" hidden="1" customHeight="1"/>
    <row r="22718" ht="12.75" hidden="1" customHeight="1"/>
    <row r="22719" ht="12.75" hidden="1" customHeight="1"/>
    <row r="22720" ht="12.75" hidden="1" customHeight="1"/>
    <row r="22721" ht="12.75" hidden="1" customHeight="1"/>
    <row r="22722" ht="12.75" hidden="1" customHeight="1"/>
    <row r="22723" ht="12.75" hidden="1" customHeight="1"/>
    <row r="22724" ht="12.75" hidden="1" customHeight="1"/>
    <row r="22725" ht="12.75" hidden="1" customHeight="1"/>
    <row r="22726" ht="12.75" hidden="1" customHeight="1"/>
    <row r="22727" ht="12.75" hidden="1" customHeight="1"/>
    <row r="22728" ht="12.75" hidden="1" customHeight="1"/>
    <row r="22729" ht="12.75" hidden="1" customHeight="1"/>
    <row r="22730" ht="12.75" hidden="1" customHeight="1"/>
    <row r="22731" ht="12.75" hidden="1" customHeight="1"/>
    <row r="22732" ht="12.75" hidden="1" customHeight="1"/>
    <row r="22733" ht="12.75" hidden="1" customHeight="1"/>
    <row r="22734" ht="12.75" hidden="1" customHeight="1"/>
    <row r="22735" ht="12.75" hidden="1" customHeight="1"/>
    <row r="22736" ht="12.75" hidden="1" customHeight="1"/>
    <row r="22737" ht="12.75" hidden="1" customHeight="1"/>
    <row r="22738" ht="12.75" hidden="1" customHeight="1"/>
    <row r="22739" ht="12.75" hidden="1" customHeight="1"/>
    <row r="22740" ht="12.75" hidden="1" customHeight="1"/>
    <row r="22741" ht="12.75" hidden="1" customHeight="1"/>
    <row r="22742" ht="12.75" hidden="1" customHeight="1"/>
    <row r="22743" ht="12.75" hidden="1" customHeight="1"/>
    <row r="22744" ht="12.75" hidden="1" customHeight="1"/>
    <row r="22745" ht="12.75" hidden="1" customHeight="1"/>
    <row r="22746" ht="12.75" hidden="1" customHeight="1"/>
    <row r="22747" ht="12.75" hidden="1" customHeight="1"/>
    <row r="22748" ht="12.75" hidden="1" customHeight="1"/>
    <row r="22749" ht="12.75" hidden="1" customHeight="1"/>
    <row r="22750" ht="12.75" hidden="1" customHeight="1"/>
    <row r="22751" ht="12.75" hidden="1" customHeight="1"/>
    <row r="22752" ht="12.75" hidden="1" customHeight="1"/>
    <row r="22753" ht="12.75" hidden="1" customHeight="1"/>
    <row r="22754" ht="12.75" hidden="1" customHeight="1"/>
    <row r="22755" ht="12.75" hidden="1" customHeight="1"/>
    <row r="22756" ht="12.75" hidden="1" customHeight="1"/>
    <row r="22757" ht="12.75" hidden="1" customHeight="1"/>
    <row r="22758" ht="12.75" hidden="1" customHeight="1"/>
    <row r="22759" ht="12.75" hidden="1" customHeight="1"/>
    <row r="22760" ht="12.75" hidden="1" customHeight="1"/>
    <row r="22761" ht="12.75" hidden="1" customHeight="1"/>
    <row r="22762" ht="12.75" hidden="1" customHeight="1"/>
    <row r="22763" ht="12.75" hidden="1" customHeight="1"/>
    <row r="22764" ht="12.75" hidden="1" customHeight="1"/>
    <row r="22765" ht="12.75" hidden="1" customHeight="1"/>
    <row r="22766" ht="12.75" hidden="1" customHeight="1"/>
    <row r="22767" ht="12.75" hidden="1" customHeight="1"/>
    <row r="22768" ht="12.75" hidden="1" customHeight="1"/>
    <row r="22769" ht="12.75" hidden="1" customHeight="1"/>
    <row r="22770" ht="12.75" hidden="1" customHeight="1"/>
    <row r="22771" ht="12.75" hidden="1" customHeight="1"/>
    <row r="22772" ht="12.75" hidden="1" customHeight="1"/>
    <row r="22773" ht="12.75" hidden="1" customHeight="1"/>
    <row r="22774" ht="12.75" hidden="1" customHeight="1"/>
    <row r="22775" ht="12.75" hidden="1" customHeight="1"/>
    <row r="22776" ht="12.75" hidden="1" customHeight="1"/>
    <row r="22777" ht="12.75" hidden="1" customHeight="1"/>
    <row r="22778" ht="12.75" hidden="1" customHeight="1"/>
    <row r="22779" ht="12.75" hidden="1" customHeight="1"/>
    <row r="22780" ht="12.75" hidden="1" customHeight="1"/>
    <row r="22781" ht="12.75" hidden="1" customHeight="1"/>
    <row r="22782" ht="12.75" hidden="1" customHeight="1"/>
    <row r="22783" ht="12.75" hidden="1" customHeight="1"/>
    <row r="22784" ht="12.75" hidden="1" customHeight="1"/>
    <row r="22785" ht="12.75" hidden="1" customHeight="1"/>
    <row r="22786" ht="12.75" hidden="1" customHeight="1"/>
    <row r="22787" ht="12.75" hidden="1" customHeight="1"/>
    <row r="22788" ht="12.75" hidden="1" customHeight="1"/>
    <row r="22789" ht="12.75" hidden="1" customHeight="1"/>
    <row r="22790" ht="12.75" hidden="1" customHeight="1"/>
    <row r="22791" ht="12.75" hidden="1" customHeight="1"/>
    <row r="22792" ht="12.75" hidden="1" customHeight="1"/>
    <row r="22793" ht="12.75" hidden="1" customHeight="1"/>
    <row r="22794" ht="12.75" hidden="1" customHeight="1"/>
    <row r="22795" ht="12.75" hidden="1" customHeight="1"/>
    <row r="22796" ht="12.75" hidden="1" customHeight="1"/>
    <row r="22797" ht="12.75" hidden="1" customHeight="1"/>
    <row r="22798" ht="12.75" hidden="1" customHeight="1"/>
    <row r="22799" ht="12.75" hidden="1" customHeight="1"/>
    <row r="22800" ht="12.75" hidden="1" customHeight="1"/>
    <row r="22801" ht="12.75" hidden="1" customHeight="1"/>
    <row r="22802" ht="12.75" hidden="1" customHeight="1"/>
    <row r="22803" ht="12.75" hidden="1" customHeight="1"/>
    <row r="22804" ht="12.75" hidden="1" customHeight="1"/>
    <row r="22805" ht="12.75" hidden="1" customHeight="1"/>
    <row r="22806" ht="12.75" hidden="1" customHeight="1"/>
    <row r="22807" ht="12.75" hidden="1" customHeight="1"/>
    <row r="22808" ht="12.75" hidden="1" customHeight="1"/>
    <row r="22809" ht="12.75" hidden="1" customHeight="1"/>
    <row r="22810" ht="12.75" hidden="1" customHeight="1"/>
    <row r="22811" ht="12.75" hidden="1" customHeight="1"/>
    <row r="22812" ht="12.75" hidden="1" customHeight="1"/>
    <row r="22813" ht="12.75" hidden="1" customHeight="1"/>
    <row r="22814" ht="12.75" hidden="1" customHeight="1"/>
    <row r="22815" ht="12.75" hidden="1" customHeight="1"/>
    <row r="22816" ht="12.75" hidden="1" customHeight="1"/>
    <row r="22817" ht="12.75" hidden="1" customHeight="1"/>
    <row r="22818" ht="12.75" hidden="1" customHeight="1"/>
    <row r="22819" ht="12.75" hidden="1" customHeight="1"/>
    <row r="22820" ht="12.75" hidden="1" customHeight="1"/>
    <row r="22821" ht="12.75" hidden="1" customHeight="1"/>
    <row r="22822" ht="12.75" hidden="1" customHeight="1"/>
    <row r="22823" ht="12.75" hidden="1" customHeight="1"/>
    <row r="22824" ht="12.75" hidden="1" customHeight="1"/>
    <row r="22825" ht="12.75" hidden="1" customHeight="1"/>
    <row r="22826" ht="12.75" hidden="1" customHeight="1"/>
    <row r="22827" ht="12.75" hidden="1" customHeight="1"/>
    <row r="22828" ht="12.75" hidden="1" customHeight="1"/>
    <row r="22829" ht="12.75" hidden="1" customHeight="1"/>
    <row r="22830" ht="12.75" hidden="1" customHeight="1"/>
    <row r="22831" ht="12.75" hidden="1" customHeight="1"/>
    <row r="22832" ht="12.75" hidden="1" customHeight="1"/>
    <row r="22833" ht="12.75" hidden="1" customHeight="1"/>
    <row r="22834" ht="12.75" hidden="1" customHeight="1"/>
    <row r="22835" ht="12.75" hidden="1" customHeight="1"/>
    <row r="22836" ht="12.75" hidden="1" customHeight="1"/>
    <row r="22837" ht="12.75" hidden="1" customHeight="1"/>
    <row r="22838" ht="12.75" hidden="1" customHeight="1"/>
    <row r="22839" ht="12.75" hidden="1" customHeight="1"/>
    <row r="22840" ht="12.75" hidden="1" customHeight="1"/>
    <row r="22841" ht="12.75" hidden="1" customHeight="1"/>
    <row r="22842" ht="12.75" hidden="1" customHeight="1"/>
    <row r="22843" ht="12.75" hidden="1" customHeight="1"/>
    <row r="22844" ht="12.75" hidden="1" customHeight="1"/>
    <row r="22845" ht="12.75" hidden="1" customHeight="1"/>
    <row r="22846" ht="12.75" hidden="1" customHeight="1"/>
    <row r="22847" ht="12.75" hidden="1" customHeight="1"/>
    <row r="22848" ht="12.75" hidden="1" customHeight="1"/>
    <row r="22849" ht="12.75" hidden="1" customHeight="1"/>
    <row r="22850" ht="12.75" hidden="1" customHeight="1"/>
    <row r="22851" ht="12.75" hidden="1" customHeight="1"/>
    <row r="22852" ht="12.75" hidden="1" customHeight="1"/>
    <row r="22853" ht="12.75" hidden="1" customHeight="1"/>
    <row r="22854" ht="12.75" hidden="1" customHeight="1"/>
    <row r="22855" ht="12.75" hidden="1" customHeight="1"/>
    <row r="22856" ht="12.75" hidden="1" customHeight="1"/>
    <row r="22857" ht="12.75" hidden="1" customHeight="1"/>
    <row r="22858" ht="12.75" hidden="1" customHeight="1"/>
    <row r="22859" ht="12.75" hidden="1" customHeight="1"/>
    <row r="22860" ht="12.75" hidden="1" customHeight="1"/>
    <row r="22861" ht="12.75" hidden="1" customHeight="1"/>
    <row r="22862" ht="12.75" hidden="1" customHeight="1"/>
    <row r="22863" ht="12.75" hidden="1" customHeight="1"/>
    <row r="22864" ht="12.75" hidden="1" customHeight="1"/>
    <row r="22865" ht="12.75" hidden="1" customHeight="1"/>
    <row r="22866" ht="12.75" hidden="1" customHeight="1"/>
    <row r="22867" ht="12.75" hidden="1" customHeight="1"/>
    <row r="22868" ht="12.75" hidden="1" customHeight="1"/>
    <row r="22869" ht="12.75" hidden="1" customHeight="1"/>
    <row r="22870" ht="12.75" hidden="1" customHeight="1"/>
    <row r="22871" ht="12.75" hidden="1" customHeight="1"/>
    <row r="22872" ht="12.75" hidden="1" customHeight="1"/>
    <row r="22873" ht="12.75" hidden="1" customHeight="1"/>
    <row r="22874" ht="12.75" hidden="1" customHeight="1"/>
    <row r="22875" ht="12.75" hidden="1" customHeight="1"/>
    <row r="22876" ht="12.75" hidden="1" customHeight="1"/>
  </sheetData>
  <sheetProtection formatColumns="0" formatRows="0"/>
  <mergeCells count="1">
    <mergeCell ref="A1:B2"/>
  </mergeCells>
  <pageMargins left="0.25" right="0.25" top="0.75" bottom="0.75" header="0.3" footer="0.3"/>
  <pageSetup scale="48" fitToHeight="0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PARTNERPROGRAM!$D$7:$H$7</xm:f>
          </x14:formula1>
          <xm:sqref>D3</xm:sqref>
        </x14:dataValidation>
        <x14:dataValidation type="list" showInputMessage="1" showErrorMessage="1">
          <x14:formula1>
            <xm:f>Phrasing!$A$1:$B$1</xm:f>
          </x14:formula1>
          <xm:sqref>O1</xm:sqref>
        </x14:dataValidation>
        <x14:dataValidation type="list" showInputMessage="1" showErrorMessage="1">
          <x14:formula1>
            <xm:f>XE!$M$5:$M$6</xm:f>
          </x14:formula1>
          <xm:sqref>D2</xm:sqref>
        </x14:dataValidation>
        <x14:dataValidation type="list" allowBlank="1" showInputMessage="1" showErrorMessage="1">
          <x14:formula1>
            <xm:f>XE!$A$3:$A$22</xm:f>
          </x14:formula1>
          <xm:sqref>D1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4"/>
  <sheetViews>
    <sheetView workbookViewId="0">
      <selection activeCell="C8" sqref="C8"/>
    </sheetView>
  </sheetViews>
  <sheetFormatPr baseColWidth="10" defaultColWidth="9.140625" defaultRowHeight="12.75"/>
  <cols>
    <col min="1" max="1" width="10.28515625" style="105" customWidth="1"/>
    <col min="2" max="2" width="9.28515625" style="105" bestFit="1" customWidth="1"/>
    <col min="3" max="3" width="9.42578125" style="105" customWidth="1"/>
    <col min="4" max="4" width="10.85546875" style="105" bestFit="1" customWidth="1"/>
    <col min="5" max="5" width="16.5703125" style="105" bestFit="1" customWidth="1"/>
    <col min="6" max="6" width="5.42578125" style="105" bestFit="1" customWidth="1"/>
    <col min="7" max="7" width="4.85546875" style="105" bestFit="1" customWidth="1"/>
    <col min="8" max="8" width="8.28515625" style="105" bestFit="1" customWidth="1"/>
    <col min="9" max="12" width="9.140625" style="105"/>
    <col min="13" max="13" width="13.85546875" style="105" customWidth="1"/>
    <col min="14" max="20" width="9.140625" style="105"/>
    <col min="21" max="21" width="18.42578125" style="105" bestFit="1" customWidth="1"/>
    <col min="22" max="16384" width="9.140625" style="105"/>
  </cols>
  <sheetData>
    <row r="1" spans="2:22">
      <c r="D1" s="173"/>
      <c r="E1" s="173"/>
      <c r="F1" s="173"/>
      <c r="G1" s="173"/>
      <c r="H1" s="173"/>
    </row>
    <row r="2" spans="2:22">
      <c r="D2" s="174"/>
      <c r="E2" s="174"/>
      <c r="F2" s="174"/>
      <c r="G2" s="174"/>
      <c r="H2" s="174"/>
    </row>
    <row r="3" spans="2:22">
      <c r="D3" s="174"/>
      <c r="E3" s="174"/>
      <c r="F3" s="174"/>
      <c r="G3" s="174"/>
      <c r="H3" s="174"/>
    </row>
    <row r="5" spans="2:22">
      <c r="M5" s="175" t="s">
        <v>504</v>
      </c>
      <c r="N5" s="175" t="s">
        <v>505</v>
      </c>
      <c r="O5" s="175" t="s">
        <v>506</v>
      </c>
      <c r="P5" s="175" t="s">
        <v>507</v>
      </c>
      <c r="Q5" s="175" t="s">
        <v>508</v>
      </c>
      <c r="U5" s="175" t="s">
        <v>504</v>
      </c>
      <c r="V5" s="105" t="s">
        <v>490</v>
      </c>
    </row>
    <row r="6" spans="2:22">
      <c r="J6" s="176" t="str">
        <f>CONCATENATE(K6,L6)</f>
        <v>AStandard</v>
      </c>
      <c r="K6" s="177" t="s">
        <v>21</v>
      </c>
      <c r="L6" s="178" t="s">
        <v>528</v>
      </c>
      <c r="M6" s="178">
        <v>1</v>
      </c>
      <c r="N6" s="178">
        <v>0.8</v>
      </c>
      <c r="O6" s="178">
        <v>0.75</v>
      </c>
      <c r="P6" s="178">
        <v>0.7</v>
      </c>
      <c r="Q6" s="178">
        <v>0.7</v>
      </c>
      <c r="U6" s="175" t="s">
        <v>505</v>
      </c>
      <c r="V6" s="105" t="s">
        <v>534</v>
      </c>
    </row>
    <row r="7" spans="2:22">
      <c r="D7" s="173" t="s">
        <v>504</v>
      </c>
      <c r="E7" s="173" t="s">
        <v>505</v>
      </c>
      <c r="F7" s="173" t="s">
        <v>506</v>
      </c>
      <c r="G7" s="173" t="s">
        <v>507</v>
      </c>
      <c r="H7" s="173" t="s">
        <v>508</v>
      </c>
      <c r="J7" s="176" t="str">
        <f t="shared" ref="J7:J15" si="0">CONCATENATE(K7,L7)</f>
        <v>AGov/Edu/NonProfit</v>
      </c>
      <c r="K7" s="177" t="s">
        <v>21</v>
      </c>
      <c r="L7" s="178" t="s">
        <v>531</v>
      </c>
      <c r="M7" s="178">
        <v>1</v>
      </c>
      <c r="N7" s="178">
        <v>0.75</v>
      </c>
      <c r="O7" s="178">
        <v>0.7</v>
      </c>
      <c r="P7" s="178">
        <v>0.65</v>
      </c>
      <c r="Q7" s="178">
        <v>0.65</v>
      </c>
      <c r="U7" s="175" t="s">
        <v>506</v>
      </c>
      <c r="V7" s="105" t="s">
        <v>534</v>
      </c>
    </row>
    <row r="8" spans="2:22">
      <c r="B8" s="105" t="s">
        <v>510</v>
      </c>
      <c r="C8" s="105" t="str">
        <f>CONCATENATE(VLOOKUP('Perpetual Pricing'!J$1,XE!A3:I22,9,FALSE),'Perpetual Pricing'!$J$2)</f>
        <v>AStandard</v>
      </c>
      <c r="D8" s="105">
        <f>VLOOKUP($C$8,$J$6:$Q$16,4,FALSE)</f>
        <v>1</v>
      </c>
      <c r="E8" s="105">
        <f>VLOOKUP($C$8,$J$6:$Q$16,5,FALSE)</f>
        <v>0.8</v>
      </c>
      <c r="F8" s="105">
        <f>VLOOKUP($C$8,$J$6:$Q$16,6,FALSE)</f>
        <v>0.75</v>
      </c>
      <c r="G8" s="105">
        <f>VLOOKUP($C$8,$J$6:$Q$16,7,FALSE)</f>
        <v>0.7</v>
      </c>
      <c r="H8" s="105">
        <f>VLOOKUP($C$8,$J$6:$Q$16,8,FALSE)</f>
        <v>0.7</v>
      </c>
      <c r="J8" s="175" t="str">
        <f t="shared" si="0"/>
        <v/>
      </c>
      <c r="K8" s="173"/>
      <c r="U8" s="175" t="s">
        <v>507</v>
      </c>
      <c r="V8" s="105" t="s">
        <v>534</v>
      </c>
    </row>
    <row r="9" spans="2:22">
      <c r="B9" s="105" t="s">
        <v>513</v>
      </c>
      <c r="C9" s="105" t="str">
        <f>CONCATENATE(VLOOKUP('Perpetual Pricing'!J$1,XE!A3:I22,9,FALSE),"Standard")</f>
        <v>AStandard</v>
      </c>
      <c r="D9" s="105">
        <f>VLOOKUP($C$9,$J$6:$Q$16,4,FALSE)</f>
        <v>1</v>
      </c>
      <c r="E9" s="105">
        <f>VLOOKUP($C$9,$J$6:$Q$16,5,FALSE)</f>
        <v>0.8</v>
      </c>
      <c r="F9" s="105">
        <f>VLOOKUP($C$9,$J$6:$Q$16,6,FALSE)</f>
        <v>0.75</v>
      </c>
      <c r="G9" s="105">
        <f>VLOOKUP($C$9,$J$6:$Q$16,7,FALSE)</f>
        <v>0.7</v>
      </c>
      <c r="H9" s="105">
        <f>VLOOKUP($C$9,$J$6:$Q$16,8,FALSE)</f>
        <v>0.7</v>
      </c>
      <c r="J9" s="179" t="str">
        <f t="shared" si="0"/>
        <v>BStandard</v>
      </c>
      <c r="K9" s="180" t="s">
        <v>27</v>
      </c>
      <c r="L9" s="181" t="s">
        <v>528</v>
      </c>
      <c r="M9" s="181">
        <v>1</v>
      </c>
      <c r="N9" s="181">
        <v>0.8</v>
      </c>
      <c r="O9" s="181">
        <v>0.75</v>
      </c>
      <c r="P9" s="181">
        <v>0.7</v>
      </c>
      <c r="Q9" s="181">
        <v>0.65</v>
      </c>
      <c r="U9" s="175" t="s">
        <v>508</v>
      </c>
      <c r="V9" s="105" t="s">
        <v>534</v>
      </c>
    </row>
    <row r="10" spans="2:22">
      <c r="J10" s="179" t="str">
        <f t="shared" si="0"/>
        <v>BGov/Edu/NonProfit</v>
      </c>
      <c r="K10" s="180" t="s">
        <v>27</v>
      </c>
      <c r="L10" s="181" t="s">
        <v>531</v>
      </c>
      <c r="M10" s="181">
        <v>1</v>
      </c>
      <c r="N10" s="181">
        <v>0.75</v>
      </c>
      <c r="O10" s="181">
        <v>0.7</v>
      </c>
      <c r="P10" s="181">
        <v>0.65</v>
      </c>
      <c r="Q10" s="181">
        <v>0.65</v>
      </c>
    </row>
    <row r="11" spans="2:22">
      <c r="J11" s="175" t="str">
        <f t="shared" si="0"/>
        <v/>
      </c>
      <c r="K11" s="173"/>
    </row>
    <row r="12" spans="2:22">
      <c r="J12" s="182" t="str">
        <f t="shared" si="0"/>
        <v>CStandard</v>
      </c>
      <c r="K12" s="183" t="s">
        <v>33</v>
      </c>
      <c r="L12" s="184" t="s">
        <v>528</v>
      </c>
      <c r="M12" s="184">
        <v>1</v>
      </c>
      <c r="N12" s="184">
        <v>0.8</v>
      </c>
      <c r="O12" s="184">
        <v>0.75</v>
      </c>
      <c r="P12" s="184">
        <v>0.7</v>
      </c>
      <c r="Q12" s="184">
        <v>1</v>
      </c>
    </row>
    <row r="13" spans="2:22">
      <c r="J13" s="182" t="str">
        <f t="shared" si="0"/>
        <v>CGov/Edu/NonProfit</v>
      </c>
      <c r="K13" s="183" t="s">
        <v>33</v>
      </c>
      <c r="L13" s="184" t="s">
        <v>531</v>
      </c>
      <c r="M13" s="184">
        <v>1</v>
      </c>
      <c r="N13" s="184">
        <v>1</v>
      </c>
      <c r="O13" s="184">
        <v>1</v>
      </c>
      <c r="P13" s="184">
        <v>1</v>
      </c>
      <c r="Q13" s="184">
        <v>1</v>
      </c>
    </row>
    <row r="14" spans="2:22">
      <c r="J14" s="175" t="str">
        <f t="shared" si="0"/>
        <v/>
      </c>
      <c r="K14" s="173"/>
    </row>
    <row r="15" spans="2:22">
      <c r="J15" s="185" t="str">
        <f t="shared" si="0"/>
        <v>DStandard</v>
      </c>
      <c r="K15" s="186" t="s">
        <v>512</v>
      </c>
      <c r="L15" s="187" t="s">
        <v>528</v>
      </c>
      <c r="M15" s="187">
        <v>1</v>
      </c>
      <c r="N15" s="187">
        <v>1</v>
      </c>
      <c r="O15" s="187">
        <v>1</v>
      </c>
      <c r="P15" s="187">
        <v>1</v>
      </c>
      <c r="Q15" s="187">
        <v>1</v>
      </c>
    </row>
    <row r="16" spans="2:22">
      <c r="J16" s="185" t="str">
        <f>CONCATENATE(K16,L16)</f>
        <v>DGov/Edu/NonProfit</v>
      </c>
      <c r="K16" s="186" t="s">
        <v>512</v>
      </c>
      <c r="L16" s="187" t="s">
        <v>531</v>
      </c>
      <c r="M16" s="187">
        <v>1</v>
      </c>
      <c r="N16" s="187">
        <v>1</v>
      </c>
      <c r="O16" s="187">
        <v>1</v>
      </c>
      <c r="P16" s="187">
        <v>1</v>
      </c>
      <c r="Q16" s="187">
        <v>1</v>
      </c>
    </row>
    <row r="32" spans="4:8">
      <c r="D32" s="173"/>
      <c r="E32" s="173"/>
      <c r="F32" s="173"/>
      <c r="G32" s="173"/>
      <c r="H32" s="173"/>
    </row>
    <row r="33" spans="4:8">
      <c r="D33" s="188"/>
      <c r="E33" s="188"/>
      <c r="F33" s="188"/>
      <c r="G33" s="188"/>
      <c r="H33" s="188"/>
    </row>
    <row r="34" spans="4:8">
      <c r="D34" s="188"/>
      <c r="E34" s="188"/>
      <c r="F34" s="188"/>
      <c r="G34" s="188"/>
      <c r="H34" s="188"/>
    </row>
  </sheetData>
  <sheetProtection selectLockedCells="1" selectUnlockedCell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615"/>
  <sheetViews>
    <sheetView workbookViewId="0">
      <selection activeCell="A200" sqref="A200"/>
    </sheetView>
  </sheetViews>
  <sheetFormatPr baseColWidth="10" defaultColWidth="9.140625" defaultRowHeight="12.75"/>
  <cols>
    <col min="1" max="1" width="154.140625" style="89" customWidth="1"/>
    <col min="2" max="2" width="22.5703125" customWidth="1"/>
  </cols>
  <sheetData>
    <row r="1" spans="1:2" ht="23.25">
      <c r="A1" s="101" t="s">
        <v>489</v>
      </c>
      <c r="B1" s="101" t="s">
        <v>537</v>
      </c>
    </row>
    <row r="2" spans="1:2">
      <c r="A2" s="102" t="s">
        <v>539</v>
      </c>
    </row>
    <row r="3" spans="1:2">
      <c r="A3" s="102" t="s">
        <v>0</v>
      </c>
    </row>
    <row r="4" spans="1:2">
      <c r="A4" s="102" t="s">
        <v>468</v>
      </c>
    </row>
    <row r="5" spans="1:2">
      <c r="A5" s="102" t="s">
        <v>292</v>
      </c>
    </row>
    <row r="6" spans="1:2">
      <c r="A6" s="102" t="s">
        <v>485</v>
      </c>
    </row>
    <row r="7" spans="1:2">
      <c r="A7" s="102" t="s">
        <v>43</v>
      </c>
    </row>
    <row r="8" spans="1:2">
      <c r="A8" s="102" t="s">
        <v>294</v>
      </c>
    </row>
    <row r="9" spans="1:2">
      <c r="A9" s="102" t="s">
        <v>90</v>
      </c>
    </row>
    <row r="10" spans="1:2" ht="15.75" customHeight="1">
      <c r="A10" s="102" t="s">
        <v>278</v>
      </c>
    </row>
    <row r="11" spans="1:2" ht="12.75" customHeight="1">
      <c r="A11" s="102" t="s">
        <v>293</v>
      </c>
    </row>
    <row r="12" spans="1:2">
      <c r="A12" s="102" t="s">
        <v>91</v>
      </c>
    </row>
    <row r="13" spans="1:2">
      <c r="A13" s="102" t="s">
        <v>436</v>
      </c>
    </row>
    <row r="14" spans="1:2">
      <c r="A14" s="102" t="s">
        <v>215</v>
      </c>
    </row>
    <row r="15" spans="1:2">
      <c r="A15" s="103"/>
    </row>
    <row r="16" spans="1:2">
      <c r="A16" s="102" t="s">
        <v>80</v>
      </c>
    </row>
    <row r="17" spans="1:1" ht="12.75" customHeight="1">
      <c r="A17" s="102" t="s">
        <v>114</v>
      </c>
    </row>
    <row r="18" spans="1:1">
      <c r="A18" s="102" t="s">
        <v>10</v>
      </c>
    </row>
    <row r="19" spans="1:1">
      <c r="A19" s="102" t="s">
        <v>11</v>
      </c>
    </row>
    <row r="20" spans="1:1">
      <c r="A20" s="102" t="s">
        <v>2</v>
      </c>
    </row>
    <row r="21" spans="1:1">
      <c r="A21" s="102" t="s">
        <v>493</v>
      </c>
    </row>
    <row r="22" spans="1:1">
      <c r="A22" s="102" t="s">
        <v>182</v>
      </c>
    </row>
    <row r="23" spans="1:1">
      <c r="A23" s="102" t="s">
        <v>8</v>
      </c>
    </row>
    <row r="24" spans="1:1">
      <c r="A24" s="102" t="s">
        <v>189</v>
      </c>
    </row>
    <row r="25" spans="1:1">
      <c r="A25" s="102" t="s">
        <v>192</v>
      </c>
    </row>
    <row r="26" spans="1:1" ht="15.75" customHeight="1">
      <c r="A26" s="102" t="s">
        <v>186</v>
      </c>
    </row>
    <row r="27" spans="1:1" ht="12.75" customHeight="1">
      <c r="A27" s="102" t="s">
        <v>183</v>
      </c>
    </row>
    <row r="28" spans="1:1">
      <c r="A28" s="102" t="s">
        <v>179</v>
      </c>
    </row>
    <row r="29" spans="1:1">
      <c r="A29" s="102" t="s">
        <v>206</v>
      </c>
    </row>
    <row r="30" spans="1:1" ht="12.75" customHeight="1">
      <c r="A30" s="102" t="s">
        <v>209</v>
      </c>
    </row>
    <row r="31" spans="1:1">
      <c r="A31" s="102" t="s">
        <v>203</v>
      </c>
    </row>
    <row r="32" spans="1:1">
      <c r="A32" s="102" t="s">
        <v>200</v>
      </c>
    </row>
    <row r="33" spans="1:1">
      <c r="A33" s="102" t="s">
        <v>197</v>
      </c>
    </row>
    <row r="34" spans="1:1">
      <c r="A34" s="102" t="s">
        <v>195</v>
      </c>
    </row>
    <row r="35" spans="1:1">
      <c r="A35" s="102" t="s">
        <v>558</v>
      </c>
    </row>
    <row r="36" spans="1:1">
      <c r="A36" s="102" t="s">
        <v>177</v>
      </c>
    </row>
    <row r="37" spans="1:1">
      <c r="A37" s="102" t="s">
        <v>499</v>
      </c>
    </row>
    <row r="38" spans="1:1">
      <c r="A38" s="102" t="s">
        <v>213</v>
      </c>
    </row>
    <row r="39" spans="1:1">
      <c r="A39" s="102" t="s">
        <v>40</v>
      </c>
    </row>
    <row r="40" spans="1:1" ht="12.75" customHeight="1">
      <c r="A40" s="102" t="s">
        <v>4</v>
      </c>
    </row>
    <row r="41" spans="1:1">
      <c r="A41" s="102" t="s">
        <v>314</v>
      </c>
    </row>
    <row r="42" spans="1:1">
      <c r="A42" s="102" t="s">
        <v>216</v>
      </c>
    </row>
    <row r="43" spans="1:1">
      <c r="A43" s="102" t="s">
        <v>13</v>
      </c>
    </row>
    <row r="44" spans="1:1">
      <c r="A44" s="102" t="s">
        <v>437</v>
      </c>
    </row>
    <row r="45" spans="1:1">
      <c r="A45" s="102" t="s">
        <v>178</v>
      </c>
    </row>
    <row r="46" spans="1:1">
      <c r="A46" s="102" t="s">
        <v>12</v>
      </c>
    </row>
    <row r="47" spans="1:1" ht="12.75" customHeight="1">
      <c r="A47" s="102" t="s">
        <v>103</v>
      </c>
    </row>
    <row r="48" spans="1:1">
      <c r="A48" s="102" t="s">
        <v>532</v>
      </c>
    </row>
    <row r="49" spans="1:1">
      <c r="A49" s="102" t="s">
        <v>533</v>
      </c>
    </row>
    <row r="50" spans="1:1" ht="12.75" customHeight="1">
      <c r="A50" s="102" t="s">
        <v>9</v>
      </c>
    </row>
    <row r="51" spans="1:1">
      <c r="A51" s="102" t="s">
        <v>176</v>
      </c>
    </row>
    <row r="52" spans="1:1">
      <c r="A52" s="102" t="s">
        <v>494</v>
      </c>
    </row>
    <row r="53" spans="1:1">
      <c r="A53" s="102" t="s">
        <v>429</v>
      </c>
    </row>
    <row r="54" spans="1:1">
      <c r="A54" s="102" t="s">
        <v>441</v>
      </c>
    </row>
    <row r="55" spans="1:1" ht="15.75" customHeight="1">
      <c r="A55" s="102" t="s">
        <v>484</v>
      </c>
    </row>
    <row r="56" spans="1:1" ht="12.75" customHeight="1">
      <c r="A56" s="102" t="s">
        <v>445</v>
      </c>
    </row>
    <row r="57" spans="1:1">
      <c r="A57" s="102" t="s">
        <v>390</v>
      </c>
    </row>
    <row r="58" spans="1:1">
      <c r="A58" s="102" t="s">
        <v>400</v>
      </c>
    </row>
    <row r="59" spans="1:1">
      <c r="A59" s="102" t="s">
        <v>395</v>
      </c>
    </row>
    <row r="60" spans="1:1">
      <c r="A60" s="102" t="s">
        <v>422</v>
      </c>
    </row>
    <row r="61" spans="1:1">
      <c r="A61" s="102" t="s">
        <v>403</v>
      </c>
    </row>
    <row r="62" spans="1:1">
      <c r="A62" s="102" t="s">
        <v>425</v>
      </c>
    </row>
    <row r="63" spans="1:1">
      <c r="A63" s="102" t="s">
        <v>214</v>
      </c>
    </row>
    <row r="64" spans="1:1">
      <c r="A64" s="102" t="s">
        <v>439</v>
      </c>
    </row>
    <row r="65" spans="1:1">
      <c r="A65" s="102" t="s">
        <v>432</v>
      </c>
    </row>
    <row r="66" spans="1:1">
      <c r="A66" s="102" t="s">
        <v>443</v>
      </c>
    </row>
    <row r="67" spans="1:1" ht="15.75" customHeight="1">
      <c r="A67" s="102" t="s">
        <v>457</v>
      </c>
    </row>
    <row r="68" spans="1:1" ht="12.75" customHeight="1">
      <c r="A68" s="102" t="s">
        <v>458</v>
      </c>
    </row>
    <row r="69" spans="1:1">
      <c r="A69" s="102" t="s">
        <v>459</v>
      </c>
    </row>
    <row r="70" spans="1:1">
      <c r="A70" s="102" t="s">
        <v>460</v>
      </c>
    </row>
    <row r="71" spans="1:1" ht="12.75" customHeight="1">
      <c r="A71" s="102" t="s">
        <v>461</v>
      </c>
    </row>
    <row r="72" spans="1:1">
      <c r="A72" s="102" t="s">
        <v>462</v>
      </c>
    </row>
    <row r="73" spans="1:1">
      <c r="A73" s="102" t="s">
        <v>463</v>
      </c>
    </row>
    <row r="74" spans="1:1">
      <c r="A74" s="102" t="s">
        <v>464</v>
      </c>
    </row>
    <row r="75" spans="1:1">
      <c r="A75" s="102" t="s">
        <v>465</v>
      </c>
    </row>
    <row r="76" spans="1:1">
      <c r="A76" s="102" t="s">
        <v>466</v>
      </c>
    </row>
    <row r="77" spans="1:1">
      <c r="A77" s="102" t="s">
        <v>448</v>
      </c>
    </row>
    <row r="78" spans="1:1">
      <c r="A78" s="102" t="s">
        <v>467</v>
      </c>
    </row>
    <row r="79" spans="1:1">
      <c r="A79" s="102" t="s">
        <v>449</v>
      </c>
    </row>
    <row r="80" spans="1:1">
      <c r="A80" s="102" t="s">
        <v>450</v>
      </c>
    </row>
    <row r="81" spans="1:1" ht="12.75" customHeight="1">
      <c r="A81" s="102" t="s">
        <v>451</v>
      </c>
    </row>
    <row r="82" spans="1:1">
      <c r="A82" s="102" t="s">
        <v>452</v>
      </c>
    </row>
    <row r="83" spans="1:1">
      <c r="A83" s="102" t="s">
        <v>453</v>
      </c>
    </row>
    <row r="84" spans="1:1" ht="12.75" customHeight="1">
      <c r="A84" s="102" t="s">
        <v>454</v>
      </c>
    </row>
    <row r="85" spans="1:1" ht="12.75" customHeight="1">
      <c r="A85" s="102" t="s">
        <v>455</v>
      </c>
    </row>
    <row r="86" spans="1:1">
      <c r="A86" s="102" t="s">
        <v>456</v>
      </c>
    </row>
    <row r="87" spans="1:1">
      <c r="A87" s="102" t="s">
        <v>411</v>
      </c>
    </row>
    <row r="88" spans="1:1">
      <c r="A88" s="102" t="s">
        <v>406</v>
      </c>
    </row>
    <row r="89" spans="1:1">
      <c r="A89" s="102" t="s">
        <v>416</v>
      </c>
    </row>
    <row r="90" spans="1:1">
      <c r="A90" s="102" t="s">
        <v>419</v>
      </c>
    </row>
    <row r="91" spans="1:1">
      <c r="A91" s="102" t="s">
        <v>447</v>
      </c>
    </row>
    <row r="92" spans="1:1">
      <c r="A92" s="102" t="s">
        <v>61</v>
      </c>
    </row>
    <row r="93" spans="1:1">
      <c r="A93" s="102" t="s">
        <v>130</v>
      </c>
    </row>
    <row r="94" spans="1:1" ht="12.75" customHeight="1">
      <c r="A94" s="102" t="s">
        <v>217</v>
      </c>
    </row>
    <row r="95" spans="1:1">
      <c r="A95" s="102" t="s">
        <v>218</v>
      </c>
    </row>
    <row r="96" spans="1:1">
      <c r="A96" s="102" t="s">
        <v>102</v>
      </c>
    </row>
    <row r="97" spans="1:1" ht="12.75" customHeight="1">
      <c r="A97" s="102" t="s">
        <v>113</v>
      </c>
    </row>
    <row r="98" spans="1:1" ht="12.75" customHeight="1">
      <c r="A98" s="102" t="s">
        <v>104</v>
      </c>
    </row>
    <row r="99" spans="1:1">
      <c r="A99" s="102" t="s">
        <v>226</v>
      </c>
    </row>
    <row r="100" spans="1:1">
      <c r="A100" s="102" t="s">
        <v>109</v>
      </c>
    </row>
    <row r="101" spans="1:1">
      <c r="A101" s="102" t="s">
        <v>388</v>
      </c>
    </row>
    <row r="102" spans="1:1">
      <c r="A102" s="102" t="s">
        <v>174</v>
      </c>
    </row>
    <row r="103" spans="1:1">
      <c r="A103" s="102" t="s">
        <v>78</v>
      </c>
    </row>
    <row r="104" spans="1:1" ht="12.75" customHeight="1">
      <c r="A104" s="102" t="s">
        <v>1</v>
      </c>
    </row>
    <row r="105" spans="1:1">
      <c r="A105" s="102" t="s">
        <v>221</v>
      </c>
    </row>
    <row r="106" spans="1:1">
      <c r="A106" s="102" t="s">
        <v>222</v>
      </c>
    </row>
    <row r="107" spans="1:1" ht="12.75" customHeight="1">
      <c r="A107" s="102" t="s">
        <v>279</v>
      </c>
    </row>
    <row r="108" spans="1:1" ht="12.75" customHeight="1">
      <c r="A108" s="102" t="s">
        <v>44</v>
      </c>
    </row>
    <row r="109" spans="1:1" ht="12.75" customHeight="1">
      <c r="A109" s="102" t="s">
        <v>297</v>
      </c>
    </row>
    <row r="110" spans="1:1" ht="12.75" customHeight="1">
      <c r="A110" s="102" t="s">
        <v>308</v>
      </c>
    </row>
    <row r="111" spans="1:1" ht="12.75" customHeight="1">
      <c r="A111" s="102" t="s">
        <v>318</v>
      </c>
    </row>
    <row r="112" spans="1:1" ht="12.75" customHeight="1">
      <c r="A112" s="102" t="s">
        <v>298</v>
      </c>
    </row>
    <row r="113" spans="1:1" ht="12.75" customHeight="1">
      <c r="A113" s="102" t="s">
        <v>322</v>
      </c>
    </row>
    <row r="114" spans="1:1">
      <c r="A114" s="102" t="s">
        <v>303</v>
      </c>
    </row>
    <row r="115" spans="1:1">
      <c r="A115" s="102" t="s">
        <v>326</v>
      </c>
    </row>
    <row r="116" spans="1:1">
      <c r="A116" s="102" t="s">
        <v>313</v>
      </c>
    </row>
    <row r="117" spans="1:1">
      <c r="A117" s="102" t="s">
        <v>330</v>
      </c>
    </row>
    <row r="118" spans="1:1">
      <c r="A118" s="102" t="s">
        <v>341</v>
      </c>
    </row>
    <row r="119" spans="1:1" ht="12.75" customHeight="1">
      <c r="A119" s="102" t="s">
        <v>350</v>
      </c>
    </row>
    <row r="120" spans="1:1" ht="12.75" customHeight="1">
      <c r="A120" s="102" t="s">
        <v>331</v>
      </c>
    </row>
    <row r="121" spans="1:1" ht="12.75" customHeight="1">
      <c r="A121" s="102" t="s">
        <v>354</v>
      </c>
    </row>
    <row r="122" spans="1:1" ht="12.75" customHeight="1">
      <c r="A122" s="102" t="s">
        <v>336</v>
      </c>
    </row>
    <row r="123" spans="1:1" ht="12.75" customHeight="1">
      <c r="A123" s="102" t="s">
        <v>358</v>
      </c>
    </row>
    <row r="124" spans="1:1" ht="12.75" customHeight="1">
      <c r="A124" s="102" t="s">
        <v>346</v>
      </c>
    </row>
    <row r="125" spans="1:1" ht="12.75" customHeight="1">
      <c r="A125" s="102" t="s">
        <v>219</v>
      </c>
    </row>
    <row r="126" spans="1:1" ht="12.75" customHeight="1">
      <c r="A126" s="102" t="s">
        <v>154</v>
      </c>
    </row>
    <row r="127" spans="1:1" ht="12.75" customHeight="1">
      <c r="A127" s="102" t="s">
        <v>220</v>
      </c>
    </row>
    <row r="128" spans="1:1" ht="12.75" customHeight="1">
      <c r="A128" s="102" t="s">
        <v>125</v>
      </c>
    </row>
    <row r="129" spans="1:1">
      <c r="A129" s="102" t="s">
        <v>120</v>
      </c>
    </row>
    <row r="130" spans="1:1">
      <c r="A130" s="102" t="s">
        <v>119</v>
      </c>
    </row>
    <row r="131" spans="1:1">
      <c r="A131" s="102" t="s">
        <v>227</v>
      </c>
    </row>
    <row r="132" spans="1:1">
      <c r="A132" s="102" t="s">
        <v>92</v>
      </c>
    </row>
    <row r="133" spans="1:1">
      <c r="A133" s="102" t="s">
        <v>223</v>
      </c>
    </row>
    <row r="134" spans="1:1">
      <c r="A134" s="102" t="s">
        <v>97</v>
      </c>
    </row>
    <row r="135" spans="1:1" ht="12.75" customHeight="1">
      <c r="A135" s="102" t="s">
        <v>225</v>
      </c>
    </row>
    <row r="136" spans="1:1">
      <c r="A136" s="102" t="s">
        <v>280</v>
      </c>
    </row>
    <row r="137" spans="1:1">
      <c r="A137" s="102" t="s">
        <v>285</v>
      </c>
    </row>
    <row r="138" spans="1:1">
      <c r="A138" s="102" t="s">
        <v>368</v>
      </c>
    </row>
    <row r="139" spans="1:1" ht="12.75" customHeight="1">
      <c r="A139" s="102" t="s">
        <v>373</v>
      </c>
    </row>
    <row r="140" spans="1:1" ht="12.75" customHeight="1">
      <c r="A140" s="102" t="s">
        <v>378</v>
      </c>
    </row>
    <row r="141" spans="1:1">
      <c r="A141" s="102" t="s">
        <v>383</v>
      </c>
    </row>
    <row r="142" spans="1:1">
      <c r="A142" s="102" t="s">
        <v>369</v>
      </c>
    </row>
    <row r="143" spans="1:1">
      <c r="A143" s="102" t="s">
        <v>224</v>
      </c>
    </row>
    <row r="144" spans="1:1">
      <c r="A144" s="102" t="s">
        <v>228</v>
      </c>
    </row>
    <row r="145" spans="1:1">
      <c r="A145" s="102" t="s">
        <v>233</v>
      </c>
    </row>
    <row r="146" spans="1:1">
      <c r="A146" s="102" t="s">
        <v>238</v>
      </c>
    </row>
    <row r="147" spans="1:1">
      <c r="A147" s="102" t="s">
        <v>243</v>
      </c>
    </row>
    <row r="148" spans="1:1" ht="12.75" customHeight="1">
      <c r="A148" s="102" t="s">
        <v>229</v>
      </c>
    </row>
    <row r="149" spans="1:1">
      <c r="A149" s="102" t="s">
        <v>263</v>
      </c>
    </row>
    <row r="150" spans="1:1">
      <c r="A150" s="102" t="s">
        <v>248</v>
      </c>
    </row>
    <row r="151" spans="1:1">
      <c r="A151" s="102" t="s">
        <v>268</v>
      </c>
    </row>
    <row r="152" spans="1:1">
      <c r="A152" s="102" t="s">
        <v>253</v>
      </c>
    </row>
    <row r="153" spans="1:1">
      <c r="A153" s="102" t="s">
        <v>273</v>
      </c>
    </row>
    <row r="154" spans="1:1" ht="15.75" customHeight="1">
      <c r="A154" s="102" t="s">
        <v>258</v>
      </c>
    </row>
    <row r="155" spans="1:1">
      <c r="A155" s="102" t="s">
        <v>428</v>
      </c>
    </row>
    <row r="156" spans="1:1">
      <c r="A156" s="102" t="s">
        <v>483</v>
      </c>
    </row>
    <row r="157" spans="1:1">
      <c r="A157" s="102" t="s">
        <v>500</v>
      </c>
    </row>
    <row r="158" spans="1:1">
      <c r="A158" s="102" t="s">
        <v>5</v>
      </c>
    </row>
    <row r="159" spans="1:1">
      <c r="A159" s="102" t="s">
        <v>290</v>
      </c>
    </row>
    <row r="160" spans="1:1">
      <c r="A160" s="102" t="s">
        <v>41</v>
      </c>
    </row>
    <row r="161" spans="1:6">
      <c r="A161" s="102" t="s">
        <v>38</v>
      </c>
    </row>
    <row r="162" spans="1:6">
      <c r="A162" s="102" t="s">
        <v>175</v>
      </c>
    </row>
    <row r="163" spans="1:6">
      <c r="A163" s="103" t="s">
        <v>497</v>
      </c>
    </row>
    <row r="164" spans="1:6">
      <c r="A164" s="102" t="s">
        <v>496</v>
      </c>
    </row>
    <row r="165" spans="1:6">
      <c r="A165" s="102" t="s">
        <v>498</v>
      </c>
    </row>
    <row r="166" spans="1:6">
      <c r="A166" s="102" t="s">
        <v>85</v>
      </c>
    </row>
    <row r="167" spans="1:6">
      <c r="A167" s="102" t="s">
        <v>84</v>
      </c>
    </row>
    <row r="168" spans="1:6">
      <c r="A168" s="102" t="s">
        <v>495</v>
      </c>
    </row>
    <row r="169" spans="1:6">
      <c r="A169" s="102" t="s">
        <v>501</v>
      </c>
    </row>
    <row r="170" spans="1:6">
      <c r="A170" s="102" t="s">
        <v>502</v>
      </c>
    </row>
    <row r="171" spans="1:6">
      <c r="A171" s="102" t="s">
        <v>176</v>
      </c>
      <c r="B171" s="102"/>
      <c r="C171" s="102"/>
      <c r="D171" s="102"/>
      <c r="E171" s="102"/>
      <c r="F171" s="102"/>
    </row>
    <row r="172" spans="1:6">
      <c r="A172" s="102" t="s">
        <v>559</v>
      </c>
      <c r="B172" s="102"/>
      <c r="C172" s="102"/>
      <c r="D172" s="102"/>
      <c r="E172" s="102"/>
      <c r="F172" s="102"/>
    </row>
    <row r="173" spans="1:6">
      <c r="A173" s="102"/>
      <c r="B173" s="102"/>
      <c r="C173" s="102"/>
      <c r="D173" s="102"/>
      <c r="E173" s="102"/>
      <c r="F173" s="102"/>
    </row>
    <row r="174" spans="1:6">
      <c r="A174" s="102"/>
      <c r="B174" s="102"/>
      <c r="C174" s="102"/>
      <c r="D174" s="102"/>
      <c r="E174" s="102"/>
      <c r="F174" s="102"/>
    </row>
    <row r="175" spans="1:6">
      <c r="A175" s="102"/>
      <c r="B175" s="102"/>
      <c r="C175" s="102"/>
      <c r="D175" s="102"/>
      <c r="E175" s="102"/>
      <c r="F175" s="102"/>
    </row>
    <row r="176" spans="1:6">
      <c r="A176" s="102"/>
      <c r="B176" s="102"/>
      <c r="C176" s="102"/>
      <c r="D176" s="102"/>
      <c r="E176" s="102"/>
      <c r="F176" s="102"/>
    </row>
    <row r="177" spans="1:6">
      <c r="A177" s="102"/>
      <c r="B177" s="102"/>
      <c r="C177" s="102"/>
      <c r="D177" s="102"/>
      <c r="E177" s="102"/>
      <c r="F177" s="102"/>
    </row>
    <row r="178" spans="1:6">
      <c r="A178" s="102"/>
      <c r="B178" s="102"/>
      <c r="C178" s="102"/>
      <c r="D178" s="102"/>
      <c r="E178" s="102"/>
      <c r="F178" s="102"/>
    </row>
    <row r="179" spans="1:6">
      <c r="A179" s="102"/>
      <c r="B179" s="102"/>
      <c r="C179" s="102"/>
      <c r="D179" s="102"/>
      <c r="E179" s="102"/>
      <c r="F179" s="102"/>
    </row>
    <row r="180" spans="1:6">
      <c r="A180" s="102"/>
      <c r="B180" s="102"/>
      <c r="C180" s="102"/>
      <c r="D180" s="102"/>
      <c r="E180" s="102"/>
      <c r="F180" s="102"/>
    </row>
    <row r="181" spans="1:6">
      <c r="A181" s="102"/>
      <c r="B181" s="102"/>
      <c r="C181" s="102"/>
      <c r="D181" s="102"/>
      <c r="E181" s="102"/>
      <c r="F181" s="102"/>
    </row>
    <row r="182" spans="1:6">
      <c r="A182" s="102"/>
      <c r="B182" s="102"/>
      <c r="C182" s="102"/>
      <c r="D182" s="102"/>
      <c r="E182" s="102"/>
      <c r="F182" s="102"/>
    </row>
    <row r="183" spans="1:6">
      <c r="A183" s="102"/>
      <c r="B183" s="102"/>
      <c r="C183" s="102"/>
      <c r="D183" s="102"/>
      <c r="E183" s="102"/>
      <c r="F183" s="102"/>
    </row>
    <row r="184" spans="1:6">
      <c r="A184" s="102"/>
      <c r="B184" s="102"/>
      <c r="C184" s="102"/>
      <c r="D184" s="102"/>
      <c r="E184" s="102"/>
      <c r="F184" s="102"/>
    </row>
    <row r="185" spans="1:6">
      <c r="A185" s="102"/>
      <c r="B185" s="102"/>
      <c r="C185" s="102"/>
      <c r="D185" s="102"/>
      <c r="E185" s="102"/>
      <c r="F185" s="102"/>
    </row>
    <row r="186" spans="1:6">
      <c r="A186" s="102"/>
      <c r="B186" s="102"/>
      <c r="C186" s="102"/>
      <c r="D186" s="102"/>
      <c r="E186" s="102"/>
      <c r="F186" s="102"/>
    </row>
    <row r="187" spans="1:6">
      <c r="A187" s="102"/>
      <c r="B187" s="102"/>
      <c r="C187" s="102"/>
      <c r="D187" s="102"/>
      <c r="E187" s="102"/>
      <c r="F187" s="102"/>
    </row>
    <row r="188" spans="1:6">
      <c r="A188" s="102"/>
      <c r="B188" s="102"/>
      <c r="C188" s="102"/>
      <c r="D188" s="102"/>
      <c r="E188" s="102"/>
      <c r="F188" s="102"/>
    </row>
    <row r="189" spans="1:6">
      <c r="A189" s="102"/>
      <c r="B189" s="102"/>
      <c r="C189" s="102"/>
      <c r="D189" s="102"/>
      <c r="E189" s="102"/>
      <c r="F189" s="102"/>
    </row>
    <row r="190" spans="1:6">
      <c r="A190" s="102"/>
      <c r="B190" s="102"/>
      <c r="C190" s="102"/>
      <c r="D190" s="102"/>
      <c r="E190" s="102"/>
      <c r="F190" s="102"/>
    </row>
    <row r="191" spans="1:6">
      <c r="A191" s="102"/>
      <c r="B191" s="102"/>
      <c r="C191" s="102"/>
      <c r="D191" s="102"/>
      <c r="E191" s="102"/>
      <c r="F191" s="102"/>
    </row>
    <row r="192" spans="1:6">
      <c r="A192" s="102"/>
      <c r="B192" s="102"/>
      <c r="C192" s="102"/>
      <c r="D192" s="102"/>
      <c r="E192" s="102"/>
      <c r="F192" s="102"/>
    </row>
    <row r="193" spans="1:6">
      <c r="A193" s="102"/>
      <c r="B193" s="102"/>
      <c r="C193" s="102"/>
      <c r="D193" s="102"/>
      <c r="E193" s="102"/>
      <c r="F193" s="102"/>
    </row>
    <row r="194" spans="1:6">
      <c r="A194" s="102"/>
      <c r="B194" s="102"/>
      <c r="C194" s="102"/>
      <c r="D194" s="102"/>
      <c r="E194" s="102"/>
      <c r="F194" s="102"/>
    </row>
    <row r="195" spans="1:6">
      <c r="A195" s="102"/>
      <c r="B195" s="102"/>
      <c r="C195" s="102"/>
      <c r="D195" s="102"/>
      <c r="E195" s="102"/>
      <c r="F195" s="102"/>
    </row>
    <row r="10616" ht="12.75" hidden="1" customHeight="1"/>
    <row r="10617" ht="12.75" hidden="1" customHeight="1"/>
    <row r="10618" ht="12.75" hidden="1" customHeight="1"/>
    <row r="10619" ht="12.75" hidden="1" customHeight="1"/>
    <row r="10620" ht="12.75" hidden="1" customHeight="1"/>
    <row r="10621" ht="12.75" hidden="1" customHeight="1"/>
    <row r="10622" ht="12.75" hidden="1" customHeight="1"/>
    <row r="10623" ht="12.75" hidden="1" customHeight="1"/>
    <row r="10624" ht="12.75" hidden="1" customHeight="1"/>
    <row r="10625" ht="12.75" hidden="1" customHeight="1"/>
    <row r="10626" ht="12.75" hidden="1" customHeight="1"/>
    <row r="10627" ht="12.75" hidden="1" customHeight="1"/>
    <row r="10628" ht="12.75" hidden="1" customHeight="1"/>
    <row r="10629" ht="12.75" hidden="1" customHeight="1"/>
    <row r="10630" ht="12.75" hidden="1" customHeight="1"/>
    <row r="10631" ht="12.75" hidden="1" customHeight="1"/>
    <row r="10632" ht="12.75" hidden="1" customHeight="1"/>
    <row r="10633" ht="12.75" hidden="1" customHeight="1"/>
    <row r="10634" ht="12.75" hidden="1" customHeight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</sheetData>
  <sheetProtection algorithmName="SHA-512" hashValue="UQ7yvf2Y07Tid+Y1vxAk6eorNnBearesnZdpfwL9JxQv5DqQjOoMzid6hfANN6sSmexqHUx6HAIPq5GtacmnnQ==" saltValue="Ij9BZqYjL+ygP7jWcfEHIg==" spinCount="100000" sheet="1" selectLockedCells="1" selectUnlockedCells="1"/>
  <sortState ref="A2:A194">
    <sortCondition ref="A2:A194"/>
  </sortState>
  <conditionalFormatting sqref="A2:A168">
    <cfRule type="duplicateValues" dxfId="0" priority="3"/>
  </conditionalFormatting>
  <pageMargins left="0.25" right="0.25" top="0.75" bottom="0.75" header="0.3" footer="0.3"/>
  <pageSetup scale="4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8</vt:i4>
      </vt:variant>
    </vt:vector>
  </HeadingPairs>
  <TitlesOfParts>
    <vt:vector size="14" baseType="lpstr">
      <vt:lpstr>Perpetual Pricing</vt:lpstr>
      <vt:lpstr>BASE</vt:lpstr>
      <vt:lpstr>XE</vt:lpstr>
      <vt:lpstr>Perpetual Pricing (2)</vt:lpstr>
      <vt:lpstr>PARTNERPROGRAM</vt:lpstr>
      <vt:lpstr>Phrasing</vt:lpstr>
      <vt:lpstr>BASE!Druckbereich</vt:lpstr>
      <vt:lpstr>'Perpetual Pricing'!Druckbereich</vt:lpstr>
      <vt:lpstr>'Perpetual Pricing (2)'!Druckbereich</vt:lpstr>
      <vt:lpstr>Phrasing!Druckbereich</vt:lpstr>
      <vt:lpstr>BASE!Z_61E95A56_DF17_4776_932B_CA2E16961691_.wvu.Rows</vt:lpstr>
      <vt:lpstr>'Perpetual Pricing'!Z_61E95A56_DF17_4776_932B_CA2E16961691_.wvu.Rows</vt:lpstr>
      <vt:lpstr>'Perpetual Pricing (2)'!Z_61E95A56_DF17_4776_932B_CA2E16961691_.wvu.Rows</vt:lpstr>
      <vt:lpstr>Phrasing!Z_61E95A56_DF17_4776_932B_CA2E16961691_.wvu.Rows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Angell</dc:creator>
  <cp:lastModifiedBy>Christian Herbort</cp:lastModifiedBy>
  <cp:lastPrinted>2017-06-08T17:21:50Z</cp:lastPrinted>
  <dcterms:created xsi:type="dcterms:W3CDTF">2016-04-07T18:38:25Z</dcterms:created>
  <dcterms:modified xsi:type="dcterms:W3CDTF">2017-12-07T08:48:15Z</dcterms:modified>
</cp:coreProperties>
</file>